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G:\Wirtschaftspruefung\Bereichsleitung\Beratung - Prüfungsnahe Beratung - BWL\Aktualisierungen Mandantenvorlagen\Rückstellungstools\Finale Mandantenversion 2020\VdW\"/>
    </mc:Choice>
  </mc:AlternateContent>
  <xr:revisionPtr revIDLastSave="0" documentId="13_ncr:1_{230668F5-5DF3-4FDE-92E7-34F643F1C10D}" xr6:coauthVersionLast="45" xr6:coauthVersionMax="45" xr10:uidLastSave="{00000000-0000-0000-0000-000000000000}"/>
  <bookViews>
    <workbookView xWindow="-120" yWindow="-120" windowWidth="29040" windowHeight="17640" tabRatio="783" xr2:uid="{00000000-000D-0000-FFFF-FFFF00000000}"/>
  </bookViews>
  <sheets>
    <sheet name="Eingabenblatt_Legende_Hinweise" sheetId="16" r:id="rId1"/>
    <sheet name="Rückstellung 2020" sheetId="21" r:id="rId2"/>
    <sheet name="Zinssätze 2020" sheetId="22" r:id="rId3"/>
    <sheet name="Rückstellung 2019" sheetId="17" r:id="rId4"/>
    <sheet name="Zinssätze 2019" sheetId="20" r:id="rId5"/>
    <sheet name="Rückstellung 2018" sheetId="14" r:id="rId6"/>
    <sheet name="Zinssätze 2018" sheetId="15" r:id="rId7"/>
    <sheet name="Rückstellung 2017" sheetId="12" r:id="rId8"/>
    <sheet name="Zinssätze 2017" sheetId="1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2" l="1"/>
  <c r="U25" i="21" l="1"/>
  <c r="U59" i="21" l="1"/>
  <c r="O59" i="21"/>
  <c r="I59" i="21"/>
  <c r="U58" i="21"/>
  <c r="O58" i="21"/>
  <c r="I58" i="21"/>
  <c r="U57" i="21"/>
  <c r="O57" i="21"/>
  <c r="I57" i="21"/>
  <c r="U56" i="21"/>
  <c r="O56" i="21"/>
  <c r="I56" i="21"/>
  <c r="U55" i="21"/>
  <c r="O55" i="21"/>
  <c r="I55" i="21"/>
  <c r="U54" i="21"/>
  <c r="O54" i="21"/>
  <c r="P54" i="21" s="1"/>
  <c r="U53" i="21"/>
  <c r="O53" i="21"/>
  <c r="I53" i="21"/>
  <c r="U52" i="21"/>
  <c r="O52" i="21"/>
  <c r="I52" i="21"/>
  <c r="U51" i="21"/>
  <c r="O51" i="21"/>
  <c r="I51" i="21"/>
  <c r="U50" i="21"/>
  <c r="O50" i="21"/>
  <c r="I50" i="21"/>
  <c r="U49" i="21"/>
  <c r="O49" i="21"/>
  <c r="I49" i="21"/>
  <c r="U48" i="21"/>
  <c r="O48" i="21"/>
  <c r="I48" i="21"/>
  <c r="U47" i="21"/>
  <c r="O47" i="21"/>
  <c r="I47" i="21"/>
  <c r="U46" i="21"/>
  <c r="O46" i="21"/>
  <c r="I46" i="21"/>
  <c r="U45" i="21"/>
  <c r="O45" i="21"/>
  <c r="I45" i="21"/>
  <c r="U44" i="21"/>
  <c r="O44" i="21"/>
  <c r="I44" i="21"/>
  <c r="U43" i="21"/>
  <c r="O43" i="21"/>
  <c r="I43" i="21"/>
  <c r="U42" i="21"/>
  <c r="O42" i="21"/>
  <c r="I42" i="21"/>
  <c r="U41" i="21"/>
  <c r="O41" i="21"/>
  <c r="I41" i="21"/>
  <c r="U40" i="21"/>
  <c r="O40" i="21"/>
  <c r="I40" i="21"/>
  <c r="U39" i="21"/>
  <c r="O39" i="21"/>
  <c r="I39" i="21"/>
  <c r="U38" i="21"/>
  <c r="O38" i="21"/>
  <c r="I38" i="21"/>
  <c r="U37" i="21"/>
  <c r="O37" i="21"/>
  <c r="I37" i="21"/>
  <c r="U36" i="21"/>
  <c r="O36" i="21"/>
  <c r="I36" i="21"/>
  <c r="U35" i="21"/>
  <c r="O35" i="21"/>
  <c r="I35" i="21"/>
  <c r="U34" i="21"/>
  <c r="O34" i="21"/>
  <c r="I34" i="21"/>
  <c r="U33" i="21"/>
  <c r="O33" i="21"/>
  <c r="I33" i="21"/>
  <c r="U32" i="21"/>
  <c r="O32" i="21"/>
  <c r="I32" i="21"/>
  <c r="U31" i="21"/>
  <c r="O31" i="21"/>
  <c r="I31" i="21"/>
  <c r="U30" i="21"/>
  <c r="O30" i="21"/>
  <c r="I30" i="21"/>
  <c r="U29" i="21"/>
  <c r="O29" i="21"/>
  <c r="I29" i="21"/>
  <c r="U28" i="21"/>
  <c r="O28" i="21"/>
  <c r="I28" i="21"/>
  <c r="U27" i="21"/>
  <c r="O27" i="21"/>
  <c r="I27" i="21"/>
  <c r="U26" i="21"/>
  <c r="O26" i="21"/>
  <c r="I26" i="21"/>
  <c r="O25" i="21"/>
  <c r="I25" i="21"/>
  <c r="U24" i="21"/>
  <c r="O24" i="21"/>
  <c r="I24" i="21"/>
  <c r="U23" i="21"/>
  <c r="O23" i="21"/>
  <c r="I23" i="21"/>
  <c r="C6" i="21"/>
  <c r="C5" i="21"/>
  <c r="O51" i="12" l="1"/>
  <c r="I53" i="17"/>
  <c r="C6" i="12"/>
  <c r="C5" i="12"/>
  <c r="C6" i="17"/>
  <c r="C5" i="17"/>
  <c r="C6" i="14"/>
  <c r="C5" i="14"/>
  <c r="U59" i="17"/>
  <c r="O59" i="17"/>
  <c r="I59" i="17"/>
  <c r="U58" i="17"/>
  <c r="O58" i="17"/>
  <c r="I58" i="17"/>
  <c r="U57" i="17"/>
  <c r="O57" i="17"/>
  <c r="I57" i="17"/>
  <c r="U56" i="17"/>
  <c r="O56" i="17"/>
  <c r="I56" i="17"/>
  <c r="U55" i="17"/>
  <c r="O55" i="17"/>
  <c r="I55" i="17"/>
  <c r="U54" i="17"/>
  <c r="O54" i="17"/>
  <c r="P54" i="17"/>
  <c r="U53" i="17"/>
  <c r="O53" i="17"/>
  <c r="U52" i="17"/>
  <c r="O52" i="17"/>
  <c r="I52" i="17"/>
  <c r="U51" i="17"/>
  <c r="O51" i="17"/>
  <c r="I51" i="17"/>
  <c r="U50" i="17"/>
  <c r="O50" i="17"/>
  <c r="I50" i="17"/>
  <c r="U49" i="17"/>
  <c r="O49" i="17"/>
  <c r="I49" i="17"/>
  <c r="U48" i="17"/>
  <c r="O48" i="17"/>
  <c r="I48" i="17"/>
  <c r="U47" i="17"/>
  <c r="O47" i="17"/>
  <c r="I47" i="17"/>
  <c r="U46" i="17"/>
  <c r="O46" i="17"/>
  <c r="I46" i="17"/>
  <c r="U45" i="17"/>
  <c r="O45" i="17"/>
  <c r="I45" i="17"/>
  <c r="U44" i="17"/>
  <c r="O44" i="17"/>
  <c r="I44" i="17"/>
  <c r="U43" i="17"/>
  <c r="O43" i="17"/>
  <c r="I43" i="17"/>
  <c r="U42" i="17"/>
  <c r="O42" i="17"/>
  <c r="I42" i="17"/>
  <c r="U41" i="17"/>
  <c r="O41" i="17"/>
  <c r="I41" i="17"/>
  <c r="U40" i="17"/>
  <c r="O40" i="17"/>
  <c r="I40" i="17"/>
  <c r="U39" i="17"/>
  <c r="O39" i="17"/>
  <c r="I39" i="17"/>
  <c r="U38" i="17"/>
  <c r="O38" i="17"/>
  <c r="I38" i="17"/>
  <c r="U37" i="17"/>
  <c r="O37" i="17"/>
  <c r="I37" i="17"/>
  <c r="U36" i="17"/>
  <c r="O36" i="17"/>
  <c r="I36" i="17"/>
  <c r="U35" i="17"/>
  <c r="O35" i="17"/>
  <c r="I35" i="17"/>
  <c r="U34" i="17"/>
  <c r="O34" i="17"/>
  <c r="I34" i="17"/>
  <c r="U33" i="17"/>
  <c r="O33" i="17"/>
  <c r="I33" i="17"/>
  <c r="U32" i="17"/>
  <c r="O32" i="17"/>
  <c r="I32" i="17"/>
  <c r="U31" i="17"/>
  <c r="O31" i="17"/>
  <c r="I31" i="17"/>
  <c r="U30" i="17"/>
  <c r="O30" i="17"/>
  <c r="I30" i="17"/>
  <c r="U29" i="17"/>
  <c r="O29" i="17"/>
  <c r="I29" i="17"/>
  <c r="U28" i="17"/>
  <c r="O28" i="17"/>
  <c r="I28" i="17"/>
  <c r="U27" i="17"/>
  <c r="O27" i="17"/>
  <c r="I27" i="17"/>
  <c r="U26" i="17"/>
  <c r="O26" i="17"/>
  <c r="I26" i="17"/>
  <c r="U25" i="17"/>
  <c r="O25" i="17"/>
  <c r="I25" i="17"/>
  <c r="U24" i="17"/>
  <c r="O24" i="17"/>
  <c r="I24" i="17"/>
  <c r="U23" i="17"/>
  <c r="O23" i="17"/>
  <c r="I23" i="17"/>
  <c r="U59" i="14"/>
  <c r="O59" i="14"/>
  <c r="I59" i="14"/>
  <c r="U58" i="14"/>
  <c r="O58" i="14"/>
  <c r="I58" i="14"/>
  <c r="U57" i="14"/>
  <c r="O57" i="14"/>
  <c r="I57" i="14"/>
  <c r="U56" i="14"/>
  <c r="O56" i="14"/>
  <c r="I56" i="14"/>
  <c r="U55" i="14"/>
  <c r="O55" i="14"/>
  <c r="I55" i="14"/>
  <c r="U54" i="14"/>
  <c r="O54" i="14"/>
  <c r="P54" i="14" s="1"/>
  <c r="U53" i="14"/>
  <c r="O53" i="14"/>
  <c r="I53" i="14"/>
  <c r="U52" i="14"/>
  <c r="O52" i="14"/>
  <c r="I52" i="14"/>
  <c r="U51" i="14"/>
  <c r="O51" i="14"/>
  <c r="I51" i="14"/>
  <c r="U50" i="14"/>
  <c r="O50" i="14"/>
  <c r="I50" i="14"/>
  <c r="U49" i="14"/>
  <c r="O49" i="14"/>
  <c r="I49" i="14"/>
  <c r="U48" i="14"/>
  <c r="O48" i="14"/>
  <c r="I48" i="14"/>
  <c r="U47" i="14"/>
  <c r="O47" i="14"/>
  <c r="I47" i="14"/>
  <c r="U46" i="14"/>
  <c r="O46" i="14"/>
  <c r="I46" i="14"/>
  <c r="U45" i="14"/>
  <c r="O45" i="14"/>
  <c r="I45" i="14"/>
  <c r="U44" i="14"/>
  <c r="O44" i="14"/>
  <c r="I44" i="14"/>
  <c r="U43" i="14"/>
  <c r="O43" i="14"/>
  <c r="I43" i="14"/>
  <c r="U42" i="14"/>
  <c r="O42" i="14"/>
  <c r="I42" i="14"/>
  <c r="U41" i="14"/>
  <c r="O41" i="14"/>
  <c r="I41" i="14"/>
  <c r="U40" i="14"/>
  <c r="O40" i="14"/>
  <c r="I40" i="14"/>
  <c r="U39" i="14"/>
  <c r="O39" i="14"/>
  <c r="I39" i="14"/>
  <c r="U38" i="14"/>
  <c r="O38" i="14"/>
  <c r="I38" i="14"/>
  <c r="U37" i="14"/>
  <c r="O37" i="14"/>
  <c r="I37" i="14"/>
  <c r="U36" i="14"/>
  <c r="O36" i="14"/>
  <c r="I36" i="14"/>
  <c r="U35" i="14"/>
  <c r="O35" i="14"/>
  <c r="I35" i="14"/>
  <c r="U34" i="14"/>
  <c r="O34" i="14"/>
  <c r="I34" i="14"/>
  <c r="U33" i="14"/>
  <c r="O33" i="14"/>
  <c r="I33" i="14"/>
  <c r="U32" i="14"/>
  <c r="O32" i="14"/>
  <c r="I32" i="14"/>
  <c r="U31" i="14"/>
  <c r="O31" i="14"/>
  <c r="I31" i="14"/>
  <c r="U30" i="14"/>
  <c r="O30" i="14"/>
  <c r="I30" i="14"/>
  <c r="U29" i="14"/>
  <c r="O29" i="14"/>
  <c r="I29" i="14"/>
  <c r="U28" i="14"/>
  <c r="O28" i="14"/>
  <c r="I28" i="14"/>
  <c r="U27" i="14"/>
  <c r="O27" i="14"/>
  <c r="I27" i="14"/>
  <c r="U26" i="14"/>
  <c r="O26" i="14"/>
  <c r="I26" i="14"/>
  <c r="U25" i="14"/>
  <c r="O25" i="14"/>
  <c r="I25" i="14"/>
  <c r="U24" i="14"/>
  <c r="O24" i="14"/>
  <c r="I24" i="14"/>
  <c r="U23" i="14"/>
  <c r="O23" i="14"/>
  <c r="I23" i="14"/>
  <c r="U59" i="12"/>
  <c r="O59" i="12"/>
  <c r="I59" i="12"/>
  <c r="U58" i="12"/>
  <c r="O58" i="12"/>
  <c r="I58" i="12"/>
  <c r="U57" i="12"/>
  <c r="O57" i="12"/>
  <c r="I57" i="12"/>
  <c r="U56" i="12"/>
  <c r="O56" i="12"/>
  <c r="I56" i="12"/>
  <c r="U55" i="12"/>
  <c r="O55" i="12"/>
  <c r="I55" i="12"/>
  <c r="U54" i="12"/>
  <c r="O54" i="12"/>
  <c r="P54" i="12" s="1"/>
  <c r="U53" i="12"/>
  <c r="O53" i="12"/>
  <c r="I53" i="12"/>
  <c r="U52" i="12"/>
  <c r="O52" i="12"/>
  <c r="I52" i="12"/>
  <c r="U51" i="12"/>
  <c r="I51" i="12"/>
  <c r="U50" i="12"/>
  <c r="O50" i="12"/>
  <c r="I50" i="12"/>
  <c r="U49" i="12"/>
  <c r="O49" i="12"/>
  <c r="I49" i="12"/>
  <c r="U48" i="12"/>
  <c r="O48" i="12"/>
  <c r="I48" i="12"/>
  <c r="U47" i="12"/>
  <c r="O47" i="12"/>
  <c r="I47" i="12"/>
  <c r="U46" i="12"/>
  <c r="O46" i="12"/>
  <c r="I46" i="12"/>
  <c r="U45" i="12"/>
  <c r="O45" i="12"/>
  <c r="I45" i="12"/>
  <c r="U44" i="12"/>
  <c r="O44" i="12"/>
  <c r="I44" i="12"/>
  <c r="U43" i="12"/>
  <c r="O43" i="12"/>
  <c r="I43" i="12"/>
  <c r="U42" i="12"/>
  <c r="O42" i="12"/>
  <c r="I42" i="12"/>
  <c r="U41" i="12"/>
  <c r="O41" i="12"/>
  <c r="I41" i="12"/>
  <c r="U40" i="12"/>
  <c r="O40" i="12"/>
  <c r="I40" i="12"/>
  <c r="U39" i="12"/>
  <c r="O39" i="12"/>
  <c r="I39" i="12"/>
  <c r="U38" i="12"/>
  <c r="O38" i="12"/>
  <c r="I38" i="12"/>
  <c r="U37" i="12"/>
  <c r="O37" i="12"/>
  <c r="I37" i="12"/>
  <c r="U36" i="12"/>
  <c r="O36" i="12"/>
  <c r="I36" i="12"/>
  <c r="U35" i="12"/>
  <c r="O35" i="12"/>
  <c r="I35" i="12"/>
  <c r="U34" i="12"/>
  <c r="O34" i="12"/>
  <c r="I34" i="12"/>
  <c r="U33" i="12"/>
  <c r="O33" i="12"/>
  <c r="I33" i="12"/>
  <c r="U32" i="12"/>
  <c r="O32" i="12"/>
  <c r="I32" i="12"/>
  <c r="U31" i="12"/>
  <c r="O31" i="12"/>
  <c r="I31" i="12"/>
  <c r="U30" i="12"/>
  <c r="O30" i="12"/>
  <c r="I30" i="12"/>
  <c r="U29" i="12"/>
  <c r="O29" i="12"/>
  <c r="I29" i="12"/>
  <c r="U28" i="12"/>
  <c r="O28" i="12"/>
  <c r="I28" i="12"/>
  <c r="U27" i="12"/>
  <c r="O27" i="12"/>
  <c r="I27" i="12"/>
  <c r="U26" i="12"/>
  <c r="O26" i="12"/>
  <c r="I26" i="12"/>
  <c r="U25" i="12"/>
  <c r="O25" i="12"/>
  <c r="I25" i="12"/>
  <c r="U24" i="12"/>
  <c r="O24" i="12"/>
  <c r="I24" i="12"/>
  <c r="U23" i="12"/>
  <c r="O23" i="12"/>
  <c r="I23" i="12"/>
  <c r="O16" i="12"/>
  <c r="R16" i="12" s="1"/>
  <c r="L16" i="12"/>
  <c r="C7" i="14" l="1"/>
  <c r="C9" i="12"/>
  <c r="G24" i="12" s="1"/>
  <c r="G26" i="12" l="1"/>
  <c r="W26" i="12" s="1"/>
  <c r="X26" i="12" s="1"/>
  <c r="G30" i="12"/>
  <c r="W30" i="12" s="1"/>
  <c r="X30" i="12" s="1"/>
  <c r="G34" i="12"/>
  <c r="G38" i="12"/>
  <c r="T38" i="12" s="1"/>
  <c r="V38" i="12" s="1"/>
  <c r="G42" i="12"/>
  <c r="W42" i="12" s="1"/>
  <c r="X42" i="12" s="1"/>
  <c r="G46" i="12"/>
  <c r="W46" i="12" s="1"/>
  <c r="X46" i="12" s="1"/>
  <c r="G50" i="12"/>
  <c r="G54" i="12"/>
  <c r="W54" i="12" s="1"/>
  <c r="X54" i="12" s="1"/>
  <c r="G58" i="12"/>
  <c r="W58" i="12" s="1"/>
  <c r="X58" i="12" s="1"/>
  <c r="F25" i="12"/>
  <c r="F29" i="12"/>
  <c r="N29" i="12" s="1"/>
  <c r="P29" i="12" s="1"/>
  <c r="F33" i="12"/>
  <c r="F37" i="12"/>
  <c r="F41" i="12"/>
  <c r="Q41" i="12" s="1"/>
  <c r="R41" i="12" s="1"/>
  <c r="F45" i="12"/>
  <c r="Q45" i="12" s="1"/>
  <c r="R45" i="12" s="1"/>
  <c r="F49" i="12"/>
  <c r="Q49" i="12" s="1"/>
  <c r="R49" i="12" s="1"/>
  <c r="F53" i="12"/>
  <c r="F57" i="12"/>
  <c r="Q57" i="12" s="1"/>
  <c r="R57" i="12" s="1"/>
  <c r="E24" i="12"/>
  <c r="K24" i="12" s="1"/>
  <c r="L24" i="12" s="1"/>
  <c r="E28" i="12"/>
  <c r="H28" i="12" s="1"/>
  <c r="J28" i="12" s="1"/>
  <c r="E32" i="12"/>
  <c r="K32" i="12" s="1"/>
  <c r="L32" i="12" s="1"/>
  <c r="E36" i="12"/>
  <c r="K36" i="12" s="1"/>
  <c r="L36" i="12" s="1"/>
  <c r="E40" i="12"/>
  <c r="H40" i="12" s="1"/>
  <c r="J40" i="12" s="1"/>
  <c r="E44" i="12"/>
  <c r="E48" i="12"/>
  <c r="H48" i="12" s="1"/>
  <c r="J48" i="12" s="1"/>
  <c r="E52" i="12"/>
  <c r="K52" i="12" s="1"/>
  <c r="L52" i="12" s="1"/>
  <c r="G28" i="12"/>
  <c r="T28" i="12" s="1"/>
  <c r="V28" i="12" s="1"/>
  <c r="G32" i="12"/>
  <c r="G36" i="12"/>
  <c r="G40" i="12"/>
  <c r="T40" i="12" s="1"/>
  <c r="V40" i="12" s="1"/>
  <c r="G44" i="12"/>
  <c r="T44" i="12" s="1"/>
  <c r="V44" i="12" s="1"/>
  <c r="G48" i="12"/>
  <c r="T48" i="12" s="1"/>
  <c r="V48" i="12" s="1"/>
  <c r="G52" i="12"/>
  <c r="G56" i="12"/>
  <c r="W56" i="12" s="1"/>
  <c r="X56" i="12" s="1"/>
  <c r="G23" i="12"/>
  <c r="T23" i="12" s="1"/>
  <c r="V23" i="12" s="1"/>
  <c r="F27" i="12"/>
  <c r="Q27" i="12" s="1"/>
  <c r="R27" i="12" s="1"/>
  <c r="F31" i="12"/>
  <c r="F35" i="12"/>
  <c r="Q35" i="12" s="1"/>
  <c r="R35" i="12" s="1"/>
  <c r="F39" i="12"/>
  <c r="F43" i="12"/>
  <c r="Q43" i="12" s="1"/>
  <c r="R43" i="12" s="1"/>
  <c r="F47" i="12"/>
  <c r="Q47" i="12" s="1"/>
  <c r="R47" i="12" s="1"/>
  <c r="F51" i="12"/>
  <c r="N51" i="12" s="1"/>
  <c r="P51" i="12" s="1"/>
  <c r="F55" i="12"/>
  <c r="Q55" i="12" s="1"/>
  <c r="R55" i="12" s="1"/>
  <c r="F59" i="12"/>
  <c r="N59" i="12" s="1"/>
  <c r="P59" i="12" s="1"/>
  <c r="E26" i="12"/>
  <c r="E30" i="12"/>
  <c r="K30" i="12" s="1"/>
  <c r="L30" i="12" s="1"/>
  <c r="E34" i="12"/>
  <c r="K34" i="12" s="1"/>
  <c r="L34" i="12" s="1"/>
  <c r="E38" i="12"/>
  <c r="E42" i="12"/>
  <c r="K42" i="12" s="1"/>
  <c r="L42" i="12" s="1"/>
  <c r="E46" i="12"/>
  <c r="E50" i="12"/>
  <c r="E54" i="12"/>
  <c r="K54" i="12" s="1"/>
  <c r="L54" i="12" s="1"/>
  <c r="G29" i="12"/>
  <c r="G37" i="12"/>
  <c r="T37" i="12" s="1"/>
  <c r="V37" i="12" s="1"/>
  <c r="G45" i="12"/>
  <c r="W45" i="12" s="1"/>
  <c r="X45" i="12" s="1"/>
  <c r="G53" i="12"/>
  <c r="W53" i="12" s="1"/>
  <c r="X53" i="12" s="1"/>
  <c r="F24" i="12"/>
  <c r="Q24" i="12" s="1"/>
  <c r="R24" i="12" s="1"/>
  <c r="F32" i="12"/>
  <c r="Q32" i="12" s="1"/>
  <c r="R32" i="12" s="1"/>
  <c r="F40" i="12"/>
  <c r="Q40" i="12" s="1"/>
  <c r="R40" i="12" s="1"/>
  <c r="F48" i="12"/>
  <c r="F56" i="12"/>
  <c r="N56" i="12" s="1"/>
  <c r="P56" i="12" s="1"/>
  <c r="E27" i="12"/>
  <c r="E35" i="12"/>
  <c r="K35" i="12" s="1"/>
  <c r="L35" i="12" s="1"/>
  <c r="E43" i="12"/>
  <c r="H43" i="12" s="1"/>
  <c r="J43" i="12" s="1"/>
  <c r="E51" i="12"/>
  <c r="H51" i="12" s="1"/>
  <c r="J51" i="12" s="1"/>
  <c r="E57" i="12"/>
  <c r="G31" i="12"/>
  <c r="G39" i="12"/>
  <c r="G47" i="12"/>
  <c r="W47" i="12" s="1"/>
  <c r="X47" i="12" s="1"/>
  <c r="G55" i="12"/>
  <c r="W55" i="12" s="1"/>
  <c r="X55" i="12" s="1"/>
  <c r="F26" i="12"/>
  <c r="F34" i="12"/>
  <c r="Q34" i="12" s="1"/>
  <c r="R34" i="12" s="1"/>
  <c r="F42" i="12"/>
  <c r="Q42" i="12" s="1"/>
  <c r="R42" i="12" s="1"/>
  <c r="F50" i="12"/>
  <c r="F58" i="12"/>
  <c r="E29" i="12"/>
  <c r="K29" i="12" s="1"/>
  <c r="L29" i="12" s="1"/>
  <c r="E37" i="12"/>
  <c r="H37" i="12" s="1"/>
  <c r="J37" i="12" s="1"/>
  <c r="G25" i="12"/>
  <c r="W25" i="12" s="1"/>
  <c r="X25" i="12" s="1"/>
  <c r="G33" i="12"/>
  <c r="W33" i="12" s="1"/>
  <c r="X33" i="12" s="1"/>
  <c r="G41" i="12"/>
  <c r="W41" i="12" s="1"/>
  <c r="X41" i="12" s="1"/>
  <c r="G49" i="12"/>
  <c r="W49" i="12" s="1"/>
  <c r="X49" i="12" s="1"/>
  <c r="G57" i="12"/>
  <c r="F28" i="12"/>
  <c r="F36" i="12"/>
  <c r="N36" i="12" s="1"/>
  <c r="P36" i="12" s="1"/>
  <c r="F44" i="12"/>
  <c r="N44" i="12" s="1"/>
  <c r="P44" i="12" s="1"/>
  <c r="F52" i="12"/>
  <c r="Q52" i="12" s="1"/>
  <c r="R52" i="12" s="1"/>
  <c r="F23" i="12"/>
  <c r="N23" i="12" s="1"/>
  <c r="P23" i="12" s="1"/>
  <c r="E31" i="12"/>
  <c r="E39" i="12"/>
  <c r="H39" i="12" s="1"/>
  <c r="J39" i="12" s="1"/>
  <c r="E47" i="12"/>
  <c r="H47" i="12" s="1"/>
  <c r="J47" i="12" s="1"/>
  <c r="E55" i="12"/>
  <c r="K55" i="12" s="1"/>
  <c r="L55" i="12" s="1"/>
  <c r="E59" i="12"/>
  <c r="H59" i="12" s="1"/>
  <c r="J59" i="12" s="1"/>
  <c r="G27" i="12"/>
  <c r="W27" i="12" s="1"/>
  <c r="X27" i="12" s="1"/>
  <c r="G35" i="12"/>
  <c r="G43" i="12"/>
  <c r="G51" i="12"/>
  <c r="G59" i="12"/>
  <c r="F30" i="12"/>
  <c r="E25" i="12"/>
  <c r="E49" i="12"/>
  <c r="E23" i="12"/>
  <c r="H23" i="12" s="1"/>
  <c r="J23" i="12" s="1"/>
  <c r="F38" i="12"/>
  <c r="N38" i="12" s="1"/>
  <c r="P38" i="12" s="1"/>
  <c r="E33" i="12"/>
  <c r="E53" i="12"/>
  <c r="H53" i="12" s="1"/>
  <c r="J53" i="12" s="1"/>
  <c r="F46" i="12"/>
  <c r="E41" i="12"/>
  <c r="K41" i="12" s="1"/>
  <c r="L41" i="12" s="1"/>
  <c r="E56" i="12"/>
  <c r="K56" i="12" s="1"/>
  <c r="L56" i="12" s="1"/>
  <c r="F54" i="12"/>
  <c r="Q54" i="12" s="1"/>
  <c r="R54" i="12" s="1"/>
  <c r="S54" i="12" s="1"/>
  <c r="E45" i="12"/>
  <c r="K45" i="12" s="1"/>
  <c r="L45" i="12" s="1"/>
  <c r="E58" i="12"/>
  <c r="C9" i="14"/>
  <c r="G26" i="14" s="1"/>
  <c r="C7" i="17"/>
  <c r="C7" i="21" s="1"/>
  <c r="C9" i="21" s="1"/>
  <c r="Q29" i="12" l="1"/>
  <c r="R29" i="12" s="1"/>
  <c r="K40" i="12"/>
  <c r="L40" i="12" s="1"/>
  <c r="T46" i="12"/>
  <c r="V46" i="12" s="1"/>
  <c r="T30" i="12"/>
  <c r="V30" i="12" s="1"/>
  <c r="Y30" i="12" s="1"/>
  <c r="H52" i="12"/>
  <c r="J52" i="12" s="1"/>
  <c r="W38" i="12"/>
  <c r="X38" i="12" s="1"/>
  <c r="N35" i="12"/>
  <c r="P35" i="12" s="1"/>
  <c r="S35" i="12" s="1"/>
  <c r="N57" i="12"/>
  <c r="P57" i="12" s="1"/>
  <c r="S57" i="12" s="1"/>
  <c r="T56" i="12"/>
  <c r="V56" i="12" s="1"/>
  <c r="Y56" i="12" s="1"/>
  <c r="K28" i="12"/>
  <c r="L28" i="12" s="1"/>
  <c r="N40" i="12"/>
  <c r="P40" i="12" s="1"/>
  <c r="S40" i="12" s="1"/>
  <c r="T42" i="12"/>
  <c r="V42" i="12" s="1"/>
  <c r="Y42" i="12" s="1"/>
  <c r="T33" i="12"/>
  <c r="V33" i="12" s="1"/>
  <c r="Y33" i="12" s="1"/>
  <c r="W48" i="12"/>
  <c r="X48" i="12" s="1"/>
  <c r="Y48" i="12" s="1"/>
  <c r="Q44" i="12"/>
  <c r="R44" i="12" s="1"/>
  <c r="S44" i="12" s="1"/>
  <c r="N27" i="12"/>
  <c r="P27" i="12" s="1"/>
  <c r="S27" i="12" s="1"/>
  <c r="N42" i="12"/>
  <c r="P42" i="12" s="1"/>
  <c r="S42" i="12" s="1"/>
  <c r="H32" i="12"/>
  <c r="J32" i="12" s="1"/>
  <c r="T27" i="12"/>
  <c r="V27" i="12" s="1"/>
  <c r="Y27" i="12" s="1"/>
  <c r="K23" i="12"/>
  <c r="L23" i="12" s="1"/>
  <c r="M23" i="12" s="1"/>
  <c r="N24" i="12"/>
  <c r="P24" i="12" s="1"/>
  <c r="S24" i="12" s="1"/>
  <c r="H42" i="12"/>
  <c r="J42" i="12" s="1"/>
  <c r="M42" i="12" s="1"/>
  <c r="K48" i="12"/>
  <c r="L48" i="12" s="1"/>
  <c r="M48" i="12" s="1"/>
  <c r="T47" i="12"/>
  <c r="V47" i="12" s="1"/>
  <c r="Y47" i="12" s="1"/>
  <c r="H45" i="12"/>
  <c r="J45" i="12" s="1"/>
  <c r="M45" i="12" s="1"/>
  <c r="N47" i="12"/>
  <c r="P47" i="12" s="1"/>
  <c r="S47" i="12" s="1"/>
  <c r="T53" i="12"/>
  <c r="V53" i="12" s="1"/>
  <c r="Y53" i="12" s="1"/>
  <c r="H54" i="12"/>
  <c r="J54" i="12" s="1"/>
  <c r="M54" i="12" s="1"/>
  <c r="K39" i="12"/>
  <c r="L39" i="12" s="1"/>
  <c r="M39" i="12" s="1"/>
  <c r="Q51" i="12"/>
  <c r="R51" i="12" s="1"/>
  <c r="S51" i="12" s="1"/>
  <c r="H29" i="12"/>
  <c r="J29" i="12" s="1"/>
  <c r="M29" i="12" s="1"/>
  <c r="T55" i="12"/>
  <c r="V55" i="12" s="1"/>
  <c r="Y55" i="12" s="1"/>
  <c r="Q38" i="12"/>
  <c r="R38" i="12" s="1"/>
  <c r="S38" i="12" s="1"/>
  <c r="K47" i="12"/>
  <c r="L47" i="12" s="1"/>
  <c r="M47" i="12" s="1"/>
  <c r="C9" i="17"/>
  <c r="G36" i="17" s="1"/>
  <c r="W36" i="17" s="1"/>
  <c r="X36" i="17" s="1"/>
  <c r="W28" i="12"/>
  <c r="X28" i="12" s="1"/>
  <c r="Y28" i="12" s="1"/>
  <c r="H55" i="12"/>
  <c r="J55" i="12" s="1"/>
  <c r="M55" i="12" s="1"/>
  <c r="H56" i="12"/>
  <c r="J56" i="12" s="1"/>
  <c r="M56" i="12" s="1"/>
  <c r="N55" i="12"/>
  <c r="P55" i="12" s="1"/>
  <c r="H35" i="12"/>
  <c r="J35" i="12" s="1"/>
  <c r="M35" i="12" s="1"/>
  <c r="N45" i="12"/>
  <c r="P45" i="12" s="1"/>
  <c r="S45" i="12" s="1"/>
  <c r="Q23" i="12"/>
  <c r="R23" i="12" s="1"/>
  <c r="S23" i="12" s="1"/>
  <c r="H24" i="12"/>
  <c r="J24" i="12" s="1"/>
  <c r="M24" i="12" s="1"/>
  <c r="T45" i="12"/>
  <c r="V45" i="12" s="1"/>
  <c r="Y45" i="12" s="1"/>
  <c r="N49" i="12"/>
  <c r="P49" i="12" s="1"/>
  <c r="S49" i="12" s="1"/>
  <c r="K59" i="12"/>
  <c r="L59" i="12" s="1"/>
  <c r="M59" i="12" s="1"/>
  <c r="Q59" i="12"/>
  <c r="R59" i="12" s="1"/>
  <c r="T54" i="12"/>
  <c r="V54" i="12" s="1"/>
  <c r="Y54" i="12" s="1"/>
  <c r="H30" i="12"/>
  <c r="J30" i="12" s="1"/>
  <c r="M30" i="12" s="1"/>
  <c r="T25" i="12"/>
  <c r="V25" i="12" s="1"/>
  <c r="T41" i="12"/>
  <c r="V41" i="12" s="1"/>
  <c r="Y41" i="12" s="1"/>
  <c r="Q36" i="12"/>
  <c r="R36" i="12" s="1"/>
  <c r="S36" i="12" s="1"/>
  <c r="G25" i="14"/>
  <c r="G29" i="14"/>
  <c r="G33" i="14"/>
  <c r="G37" i="14"/>
  <c r="G41" i="14"/>
  <c r="G45" i="14"/>
  <c r="G49" i="14"/>
  <c r="G53" i="14"/>
  <c r="G57" i="14"/>
  <c r="F24" i="14"/>
  <c r="F28" i="14"/>
  <c r="F32" i="14"/>
  <c r="F36" i="14"/>
  <c r="F40" i="14"/>
  <c r="F44" i="14"/>
  <c r="F48" i="14"/>
  <c r="F52" i="14"/>
  <c r="F56" i="14"/>
  <c r="F23" i="14"/>
  <c r="E27" i="14"/>
  <c r="E31" i="14"/>
  <c r="E35" i="14"/>
  <c r="E39" i="14"/>
  <c r="E43" i="14"/>
  <c r="E47" i="14"/>
  <c r="E51" i="14"/>
  <c r="E55" i="14"/>
  <c r="E59" i="14"/>
  <c r="G27" i="14"/>
  <c r="G31" i="14"/>
  <c r="G35" i="14"/>
  <c r="G39" i="14"/>
  <c r="G43" i="14"/>
  <c r="G47" i="14"/>
  <c r="G51" i="14"/>
  <c r="G55" i="14"/>
  <c r="G59" i="14"/>
  <c r="F26" i="14"/>
  <c r="F30" i="14"/>
  <c r="F34" i="14"/>
  <c r="F38" i="14"/>
  <c r="F42" i="14"/>
  <c r="F46" i="14"/>
  <c r="F50" i="14"/>
  <c r="F54" i="14"/>
  <c r="Q54" i="14" s="1"/>
  <c r="R54" i="14" s="1"/>
  <c r="S54" i="14" s="1"/>
  <c r="F58" i="14"/>
  <c r="E25" i="14"/>
  <c r="E29" i="14"/>
  <c r="E33" i="14"/>
  <c r="E37" i="14"/>
  <c r="E41" i="14"/>
  <c r="E45" i="14"/>
  <c r="E49" i="14"/>
  <c r="E53" i="14"/>
  <c r="E57" i="14"/>
  <c r="G34" i="14"/>
  <c r="G42" i="14"/>
  <c r="G50" i="14"/>
  <c r="G58" i="14"/>
  <c r="F29" i="14"/>
  <c r="F37" i="14"/>
  <c r="F45" i="14"/>
  <c r="F53" i="14"/>
  <c r="E24" i="14"/>
  <c r="E32" i="14"/>
  <c r="E40" i="14"/>
  <c r="E48" i="14"/>
  <c r="E56" i="14"/>
  <c r="G28" i="14"/>
  <c r="G36" i="14"/>
  <c r="G44" i="14"/>
  <c r="G52" i="14"/>
  <c r="G23" i="14"/>
  <c r="F31" i="14"/>
  <c r="F39" i="14"/>
  <c r="F47" i="14"/>
  <c r="F55" i="14"/>
  <c r="E26" i="14"/>
  <c r="E34" i="14"/>
  <c r="E42" i="14"/>
  <c r="E50" i="14"/>
  <c r="E58" i="14"/>
  <c r="G30" i="14"/>
  <c r="G38" i="14"/>
  <c r="G46" i="14"/>
  <c r="G54" i="14"/>
  <c r="F25" i="14"/>
  <c r="F33" i="14"/>
  <c r="F41" i="14"/>
  <c r="F49" i="14"/>
  <c r="F57" i="14"/>
  <c r="E28" i="14"/>
  <c r="E36" i="14"/>
  <c r="E44" i="14"/>
  <c r="E52" i="14"/>
  <c r="E23" i="14"/>
  <c r="G24" i="14"/>
  <c r="G32" i="14"/>
  <c r="G40" i="14"/>
  <c r="G48" i="14"/>
  <c r="G56" i="14"/>
  <c r="F27" i="14"/>
  <c r="F35" i="14"/>
  <c r="F43" i="14"/>
  <c r="F51" i="14"/>
  <c r="F59" i="14"/>
  <c r="E30" i="14"/>
  <c r="E38" i="14"/>
  <c r="E46" i="14"/>
  <c r="E54" i="14"/>
  <c r="K43" i="12"/>
  <c r="L43" i="12" s="1"/>
  <c r="M43" i="12" s="1"/>
  <c r="H41" i="12"/>
  <c r="J41" i="12" s="1"/>
  <c r="M41" i="12" s="1"/>
  <c r="T52" i="12"/>
  <c r="V52" i="12" s="1"/>
  <c r="W52" i="12"/>
  <c r="X52" i="12" s="1"/>
  <c r="W37" i="12"/>
  <c r="X37" i="12" s="1"/>
  <c r="Y37" i="12" s="1"/>
  <c r="F58" i="17"/>
  <c r="N58" i="17" s="1"/>
  <c r="P58" i="17" s="1"/>
  <c r="N37" i="12"/>
  <c r="P37" i="12" s="1"/>
  <c r="Q37" i="12"/>
  <c r="R37" i="12" s="1"/>
  <c r="N41" i="12"/>
  <c r="P41" i="12" s="1"/>
  <c r="S41" i="12" s="1"/>
  <c r="N43" i="12"/>
  <c r="P43" i="12" s="1"/>
  <c r="S43" i="12" s="1"/>
  <c r="K37" i="12"/>
  <c r="L37" i="12" s="1"/>
  <c r="M37" i="12" s="1"/>
  <c r="H36" i="12"/>
  <c r="J36" i="12" s="1"/>
  <c r="M36" i="12" s="1"/>
  <c r="H34" i="12"/>
  <c r="J34" i="12" s="1"/>
  <c r="M34" i="12" s="1"/>
  <c r="W40" i="12"/>
  <c r="X40" i="12" s="1"/>
  <c r="Y40" i="12" s="1"/>
  <c r="N32" i="12"/>
  <c r="P32" i="12" s="1"/>
  <c r="S32" i="12" s="1"/>
  <c r="T58" i="12"/>
  <c r="V58" i="12" s="1"/>
  <c r="Y58" i="12" s="1"/>
  <c r="W23" i="12"/>
  <c r="X23" i="12" s="1"/>
  <c r="Y23" i="12" s="1"/>
  <c r="K53" i="12"/>
  <c r="L53" i="12" s="1"/>
  <c r="M53" i="12" s="1"/>
  <c r="N34" i="12"/>
  <c r="P34" i="12" s="1"/>
  <c r="S34" i="12" s="1"/>
  <c r="W44" i="12"/>
  <c r="X44" i="12" s="1"/>
  <c r="Y44" i="12" s="1"/>
  <c r="T26" i="12"/>
  <c r="V26" i="12" s="1"/>
  <c r="Y26" i="12" s="1"/>
  <c r="Q56" i="12"/>
  <c r="R56" i="12" s="1"/>
  <c r="S56" i="12" s="1"/>
  <c r="T36" i="12"/>
  <c r="V36" i="12" s="1"/>
  <c r="W36" i="12"/>
  <c r="X36" i="12" s="1"/>
  <c r="T49" i="12"/>
  <c r="V49" i="12" s="1"/>
  <c r="Y49" i="12" s="1"/>
  <c r="K51" i="12"/>
  <c r="L51" i="12" s="1"/>
  <c r="M51" i="12" s="1"/>
  <c r="N46" i="12"/>
  <c r="P46" i="12" s="1"/>
  <c r="Q46" i="12"/>
  <c r="R46" i="12" s="1"/>
  <c r="K46" i="12"/>
  <c r="L46" i="12" s="1"/>
  <c r="H46" i="12"/>
  <c r="J46" i="12" s="1"/>
  <c r="N26" i="12"/>
  <c r="P26" i="12" s="1"/>
  <c r="Q26" i="12"/>
  <c r="R26" i="12" s="1"/>
  <c r="T32" i="12"/>
  <c r="V32" i="12" s="1"/>
  <c r="W32" i="12"/>
  <c r="X32" i="12" s="1"/>
  <c r="N58" i="12"/>
  <c r="P58" i="12" s="1"/>
  <c r="Q58" i="12"/>
  <c r="R58" i="12" s="1"/>
  <c r="N30" i="12"/>
  <c r="P30" i="12" s="1"/>
  <c r="Q30" i="12"/>
  <c r="R30" i="12" s="1"/>
  <c r="H50" i="12"/>
  <c r="J50" i="12" s="1"/>
  <c r="K50" i="12"/>
  <c r="L50" i="12" s="1"/>
  <c r="H27" i="12"/>
  <c r="J27" i="12" s="1"/>
  <c r="K27" i="12"/>
  <c r="L27" i="12" s="1"/>
  <c r="T35" i="12"/>
  <c r="V35" i="12" s="1"/>
  <c r="W35" i="12"/>
  <c r="X35" i="12" s="1"/>
  <c r="W34" i="12"/>
  <c r="X34" i="12" s="1"/>
  <c r="T34" i="12"/>
  <c r="V34" i="12" s="1"/>
  <c r="H44" i="12"/>
  <c r="J44" i="12" s="1"/>
  <c r="K44" i="12"/>
  <c r="L44" i="12" s="1"/>
  <c r="N31" i="12"/>
  <c r="P31" i="12" s="1"/>
  <c r="Q31" i="12"/>
  <c r="R31" i="12" s="1"/>
  <c r="W51" i="12"/>
  <c r="X51" i="12" s="1"/>
  <c r="T51" i="12"/>
  <c r="V51" i="12" s="1"/>
  <c r="H25" i="12"/>
  <c r="J25" i="12" s="1"/>
  <c r="K25" i="12"/>
  <c r="L25" i="12" s="1"/>
  <c r="H26" i="12"/>
  <c r="J26" i="12" s="1"/>
  <c r="K26" i="12"/>
  <c r="L26" i="12" s="1"/>
  <c r="T43" i="12"/>
  <c r="V43" i="12" s="1"/>
  <c r="W43" i="12"/>
  <c r="X43" i="12" s="1"/>
  <c r="N28" i="12"/>
  <c r="P28" i="12" s="1"/>
  <c r="Q28" i="12"/>
  <c r="R28" i="12" s="1"/>
  <c r="K38" i="12"/>
  <c r="L38" i="12" s="1"/>
  <c r="H38" i="12"/>
  <c r="J38" i="12" s="1"/>
  <c r="K33" i="12"/>
  <c r="L33" i="12" s="1"/>
  <c r="H33" i="12"/>
  <c r="J33" i="12" s="1"/>
  <c r="K57" i="12"/>
  <c r="L57" i="12" s="1"/>
  <c r="H57" i="12"/>
  <c r="J57" i="12" s="1"/>
  <c r="W31" i="12"/>
  <c r="X31" i="12" s="1"/>
  <c r="T31" i="12"/>
  <c r="V31" i="12" s="1"/>
  <c r="W24" i="12"/>
  <c r="X24" i="12" s="1"/>
  <c r="T24" i="12"/>
  <c r="V24" i="12" s="1"/>
  <c r="H49" i="12"/>
  <c r="J49" i="12" s="1"/>
  <c r="K49" i="12"/>
  <c r="L49" i="12" s="1"/>
  <c r="T29" i="12"/>
  <c r="V29" i="12" s="1"/>
  <c r="W29" i="12"/>
  <c r="X29" i="12" s="1"/>
  <c r="N39" i="12"/>
  <c r="P39" i="12" s="1"/>
  <c r="Q39" i="12"/>
  <c r="R39" i="12" s="1"/>
  <c r="H31" i="12"/>
  <c r="J31" i="12" s="1"/>
  <c r="K31" i="12"/>
  <c r="L31" i="12" s="1"/>
  <c r="W59" i="12"/>
  <c r="X59" i="12" s="1"/>
  <c r="T59" i="12"/>
  <c r="V59" i="12" s="1"/>
  <c r="Q50" i="12"/>
  <c r="R50" i="12" s="1"/>
  <c r="N50" i="12"/>
  <c r="P50" i="12" s="1"/>
  <c r="N25" i="12"/>
  <c r="P25" i="12" s="1"/>
  <c r="Q25" i="12"/>
  <c r="R25" i="12" s="1"/>
  <c r="Q33" i="12"/>
  <c r="R33" i="12" s="1"/>
  <c r="N33" i="12"/>
  <c r="P33" i="12" s="1"/>
  <c r="N52" i="12"/>
  <c r="P52" i="12" s="1"/>
  <c r="W39" i="12"/>
  <c r="X39" i="12" s="1"/>
  <c r="T39" i="12"/>
  <c r="V39" i="12" s="1"/>
  <c r="N48" i="12"/>
  <c r="P48" i="12" s="1"/>
  <c r="Q48" i="12"/>
  <c r="R48" i="12" s="1"/>
  <c r="H58" i="12"/>
  <c r="J58" i="12" s="1"/>
  <c r="K58" i="12"/>
  <c r="L58" i="12" s="1"/>
  <c r="T50" i="12"/>
  <c r="V50" i="12" s="1"/>
  <c r="W50" i="12"/>
  <c r="X50" i="12" s="1"/>
  <c r="N53" i="12"/>
  <c r="P53" i="12" s="1"/>
  <c r="Q53" i="12"/>
  <c r="R53" i="12" s="1"/>
  <c r="W57" i="12"/>
  <c r="X57" i="12" s="1"/>
  <c r="T57" i="12"/>
  <c r="V57" i="12" s="1"/>
  <c r="M32" i="12"/>
  <c r="M40" i="12"/>
  <c r="M28" i="12"/>
  <c r="M52" i="12"/>
  <c r="Y38" i="12"/>
  <c r="S55" i="12"/>
  <c r="Y25" i="12"/>
  <c r="S59" i="12"/>
  <c r="Y46" i="12"/>
  <c r="S29" i="12"/>
  <c r="F41" i="17" l="1"/>
  <c r="N41" i="17" s="1"/>
  <c r="P41" i="17" s="1"/>
  <c r="G48" i="17"/>
  <c r="W48" i="17" s="1"/>
  <c r="X48" i="17" s="1"/>
  <c r="F46" i="17"/>
  <c r="Q46" i="17" s="1"/>
  <c r="R46" i="17" s="1"/>
  <c r="G47" i="17"/>
  <c r="T47" i="17" s="1"/>
  <c r="V47" i="17" s="1"/>
  <c r="G35" i="17"/>
  <c r="T35" i="17" s="1"/>
  <c r="V35" i="17" s="1"/>
  <c r="F43" i="17"/>
  <c r="N43" i="17" s="1"/>
  <c r="P43" i="17" s="1"/>
  <c r="E36" i="17"/>
  <c r="E37" i="17"/>
  <c r="H37" i="17" s="1"/>
  <c r="J37" i="17" s="1"/>
  <c r="E25" i="17"/>
  <c r="K25" i="17" s="1"/>
  <c r="L25" i="17" s="1"/>
  <c r="E38" i="17"/>
  <c r="K38" i="17" s="1"/>
  <c r="L38" i="17" s="1"/>
  <c r="G30" i="17"/>
  <c r="W30" i="17" s="1"/>
  <c r="X30" i="17" s="1"/>
  <c r="F26" i="17"/>
  <c r="Q26" i="17" s="1"/>
  <c r="R26" i="17" s="1"/>
  <c r="E51" i="17"/>
  <c r="H51" i="17" s="1"/>
  <c r="J51" i="17" s="1"/>
  <c r="F31" i="17"/>
  <c r="N31" i="17" s="1"/>
  <c r="P31" i="17" s="1"/>
  <c r="F25" i="17"/>
  <c r="N25" i="17" s="1"/>
  <c r="P25" i="17" s="1"/>
  <c r="F52" i="17"/>
  <c r="N52" i="17" s="1"/>
  <c r="P52" i="17" s="1"/>
  <c r="F40" i="17"/>
  <c r="N40" i="17" s="1"/>
  <c r="P40" i="17" s="1"/>
  <c r="E26" i="17"/>
  <c r="H26" i="17" s="1"/>
  <c r="J26" i="17" s="1"/>
  <c r="G41" i="17"/>
  <c r="W41" i="17" s="1"/>
  <c r="X41" i="17" s="1"/>
  <c r="G29" i="17"/>
  <c r="W29" i="17" s="1"/>
  <c r="X29" i="17" s="1"/>
  <c r="F57" i="17"/>
  <c r="N57" i="17" s="1"/>
  <c r="P57" i="17" s="1"/>
  <c r="E31" i="17"/>
  <c r="K31" i="17" s="1"/>
  <c r="L31" i="17" s="1"/>
  <c r="F59" i="17"/>
  <c r="Q59" i="17" s="1"/>
  <c r="R59" i="17" s="1"/>
  <c r="E52" i="17"/>
  <c r="H52" i="17" s="1"/>
  <c r="J52" i="17" s="1"/>
  <c r="T36" i="17"/>
  <c r="V36" i="17" s="1"/>
  <c r="E57" i="17"/>
  <c r="H57" i="17" s="1"/>
  <c r="J57" i="17" s="1"/>
  <c r="E54" i="17"/>
  <c r="H54" i="17" s="1"/>
  <c r="J54" i="17" s="1"/>
  <c r="G46" i="17"/>
  <c r="W46" i="17" s="1"/>
  <c r="X46" i="17" s="1"/>
  <c r="K51" i="17"/>
  <c r="L51" i="17" s="1"/>
  <c r="E45" i="17"/>
  <c r="H45" i="17" s="1"/>
  <c r="J45" i="17" s="1"/>
  <c r="E58" i="17"/>
  <c r="H58" i="17" s="1"/>
  <c r="J58" i="17" s="1"/>
  <c r="E24" i="17"/>
  <c r="H24" i="17" s="1"/>
  <c r="J24" i="17" s="1"/>
  <c r="G55" i="17"/>
  <c r="T55" i="17" s="1"/>
  <c r="V55" i="17" s="1"/>
  <c r="F34" i="17"/>
  <c r="N34" i="17" s="1"/>
  <c r="P34" i="17" s="1"/>
  <c r="G49" i="17"/>
  <c r="T49" i="17" s="1"/>
  <c r="V49" i="17" s="1"/>
  <c r="F28" i="17"/>
  <c r="N28" i="17" s="1"/>
  <c r="P28" i="17" s="1"/>
  <c r="E33" i="17"/>
  <c r="H33" i="17" s="1"/>
  <c r="J33" i="17" s="1"/>
  <c r="F48" i="17"/>
  <c r="N48" i="17" s="1"/>
  <c r="P48" i="17" s="1"/>
  <c r="E27" i="17"/>
  <c r="H27" i="17" s="1"/>
  <c r="J27" i="17" s="1"/>
  <c r="F47" i="17"/>
  <c r="N47" i="17" s="1"/>
  <c r="P47" i="17" s="1"/>
  <c r="F35" i="17"/>
  <c r="Q35" i="17" s="1"/>
  <c r="R35" i="17" s="1"/>
  <c r="G24" i="17"/>
  <c r="T24" i="17" s="1"/>
  <c r="V24" i="17" s="1"/>
  <c r="G50" i="17"/>
  <c r="T50" i="17" s="1"/>
  <c r="V50" i="17" s="1"/>
  <c r="E40" i="17"/>
  <c r="K40" i="17" s="1"/>
  <c r="L40" i="17" s="1"/>
  <c r="E53" i="17"/>
  <c r="K53" i="17" s="1"/>
  <c r="L53" i="17" s="1"/>
  <c r="F42" i="17"/>
  <c r="Q42" i="17" s="1"/>
  <c r="R42" i="17" s="1"/>
  <c r="G31" i="17"/>
  <c r="T31" i="17" s="1"/>
  <c r="V31" i="17" s="1"/>
  <c r="G57" i="17"/>
  <c r="W57" i="17" s="1"/>
  <c r="X57" i="17" s="1"/>
  <c r="E47" i="17"/>
  <c r="H47" i="17" s="1"/>
  <c r="J47" i="17" s="1"/>
  <c r="F36" i="17"/>
  <c r="N36" i="17" s="1"/>
  <c r="P36" i="17" s="1"/>
  <c r="G25" i="17"/>
  <c r="W25" i="17" s="1"/>
  <c r="X25" i="17" s="1"/>
  <c r="G51" i="17"/>
  <c r="W51" i="17" s="1"/>
  <c r="X51" i="17" s="1"/>
  <c r="E41" i="17"/>
  <c r="H41" i="17" s="1"/>
  <c r="J41" i="17" s="1"/>
  <c r="F30" i="17"/>
  <c r="N30" i="17" s="1"/>
  <c r="P30" i="17" s="1"/>
  <c r="F56" i="17"/>
  <c r="N56" i="17" s="1"/>
  <c r="P56" i="17" s="1"/>
  <c r="G45" i="17"/>
  <c r="T45" i="17" s="1"/>
  <c r="V45" i="17" s="1"/>
  <c r="E35" i="17"/>
  <c r="H35" i="17" s="1"/>
  <c r="J35" i="17" s="1"/>
  <c r="F24" i="17"/>
  <c r="N24" i="17" s="1"/>
  <c r="P24" i="17" s="1"/>
  <c r="G56" i="17"/>
  <c r="T56" i="17" s="1"/>
  <c r="V56" i="17" s="1"/>
  <c r="F51" i="17"/>
  <c r="Q51" i="17" s="1"/>
  <c r="R51" i="17" s="1"/>
  <c r="E46" i="17"/>
  <c r="K46" i="17" s="1"/>
  <c r="L46" i="17" s="1"/>
  <c r="G40" i="17"/>
  <c r="W40" i="17" s="1"/>
  <c r="X40" i="17" s="1"/>
  <c r="E34" i="17"/>
  <c r="K34" i="17" s="1"/>
  <c r="L34" i="17" s="1"/>
  <c r="G28" i="17"/>
  <c r="T28" i="17" s="1"/>
  <c r="V28" i="17" s="1"/>
  <c r="G23" i="17"/>
  <c r="T23" i="17" s="1"/>
  <c r="V23" i="17" s="1"/>
  <c r="G54" i="17"/>
  <c r="W54" i="17" s="1"/>
  <c r="X54" i="17" s="1"/>
  <c r="F49" i="17"/>
  <c r="Q49" i="17" s="1"/>
  <c r="R49" i="17" s="1"/>
  <c r="E44" i="17"/>
  <c r="H44" i="17" s="1"/>
  <c r="J44" i="17" s="1"/>
  <c r="G38" i="17"/>
  <c r="W38" i="17" s="1"/>
  <c r="X38" i="17" s="1"/>
  <c r="F33" i="17"/>
  <c r="Q33" i="17" s="1"/>
  <c r="R33" i="17" s="1"/>
  <c r="E28" i="17"/>
  <c r="H28" i="17" s="1"/>
  <c r="J28" i="17" s="1"/>
  <c r="F23" i="17"/>
  <c r="Q23" i="17" s="1"/>
  <c r="R23" i="17" s="1"/>
  <c r="E39" i="17"/>
  <c r="H39" i="17" s="1"/>
  <c r="J39" i="17" s="1"/>
  <c r="F54" i="17"/>
  <c r="Q54" i="17" s="1"/>
  <c r="R54" i="17" s="1"/>
  <c r="S54" i="17" s="1"/>
  <c r="G43" i="17"/>
  <c r="W43" i="17" s="1"/>
  <c r="X43" i="17" s="1"/>
  <c r="E59" i="17"/>
  <c r="K59" i="17" s="1"/>
  <c r="L59" i="17" s="1"/>
  <c r="G37" i="17"/>
  <c r="W37" i="17" s="1"/>
  <c r="X37" i="17" s="1"/>
  <c r="G52" i="17"/>
  <c r="T52" i="17" s="1"/>
  <c r="V52" i="17" s="1"/>
  <c r="E42" i="17"/>
  <c r="K42" i="17" s="1"/>
  <c r="L42" i="17" s="1"/>
  <c r="E30" i="17"/>
  <c r="H30" i="17" s="1"/>
  <c r="J30" i="17" s="1"/>
  <c r="E56" i="17"/>
  <c r="H56" i="17" s="1"/>
  <c r="J56" i="17" s="1"/>
  <c r="F45" i="17"/>
  <c r="Q45" i="17" s="1"/>
  <c r="R45" i="17" s="1"/>
  <c r="G34" i="17"/>
  <c r="W34" i="17" s="1"/>
  <c r="X34" i="17" s="1"/>
  <c r="F29" i="17"/>
  <c r="N29" i="17" s="1"/>
  <c r="P29" i="17" s="1"/>
  <c r="F50" i="17"/>
  <c r="G39" i="17"/>
  <c r="T39" i="17" s="1"/>
  <c r="V39" i="17" s="1"/>
  <c r="E29" i="17"/>
  <c r="K29" i="17" s="1"/>
  <c r="L29" i="17" s="1"/>
  <c r="E55" i="17"/>
  <c r="K55" i="17" s="1"/>
  <c r="L55" i="17" s="1"/>
  <c r="F44" i="17"/>
  <c r="G33" i="17"/>
  <c r="T33" i="17" s="1"/>
  <c r="V33" i="17" s="1"/>
  <c r="G59" i="17"/>
  <c r="T59" i="17" s="1"/>
  <c r="V59" i="17" s="1"/>
  <c r="E49" i="17"/>
  <c r="H49" i="17" s="1"/>
  <c r="J49" i="17" s="1"/>
  <c r="F38" i="17"/>
  <c r="Q38" i="17" s="1"/>
  <c r="R38" i="17" s="1"/>
  <c r="G27" i="17"/>
  <c r="T27" i="17" s="1"/>
  <c r="V27" i="17" s="1"/>
  <c r="G53" i="17"/>
  <c r="W53" i="17" s="1"/>
  <c r="X53" i="17" s="1"/>
  <c r="E43" i="17"/>
  <c r="F32" i="17"/>
  <c r="Q32" i="17" s="1"/>
  <c r="R32" i="17" s="1"/>
  <c r="E23" i="17"/>
  <c r="K23" i="17" s="1"/>
  <c r="L23" i="17" s="1"/>
  <c r="F55" i="17"/>
  <c r="N55" i="17" s="1"/>
  <c r="P55" i="17" s="1"/>
  <c r="E50" i="17"/>
  <c r="G44" i="17"/>
  <c r="W44" i="17" s="1"/>
  <c r="X44" i="17" s="1"/>
  <c r="F39" i="17"/>
  <c r="N39" i="17" s="1"/>
  <c r="P39" i="17" s="1"/>
  <c r="G32" i="17"/>
  <c r="W32" i="17" s="1"/>
  <c r="X32" i="17" s="1"/>
  <c r="F27" i="17"/>
  <c r="N27" i="17" s="1"/>
  <c r="P27" i="17" s="1"/>
  <c r="G58" i="17"/>
  <c r="T58" i="17" s="1"/>
  <c r="V58" i="17" s="1"/>
  <c r="F53" i="17"/>
  <c r="N53" i="17" s="1"/>
  <c r="P53" i="17" s="1"/>
  <c r="E48" i="17"/>
  <c r="K48" i="17" s="1"/>
  <c r="L48" i="17" s="1"/>
  <c r="G42" i="17"/>
  <c r="W42" i="17" s="1"/>
  <c r="X42" i="17" s="1"/>
  <c r="F37" i="17"/>
  <c r="Q37" i="17" s="1"/>
  <c r="R37" i="17" s="1"/>
  <c r="E32" i="17"/>
  <c r="K32" i="17" s="1"/>
  <c r="L32" i="17" s="1"/>
  <c r="G26" i="17"/>
  <c r="T26" i="17" s="1"/>
  <c r="V26" i="17" s="1"/>
  <c r="G23" i="21"/>
  <c r="G24" i="21"/>
  <c r="Y52" i="12"/>
  <c r="G59" i="21"/>
  <c r="F54" i="21"/>
  <c r="Q54" i="21" s="1"/>
  <c r="R54" i="21" s="1"/>
  <c r="S54" i="21" s="1"/>
  <c r="G49" i="21"/>
  <c r="E43" i="21"/>
  <c r="E56" i="21"/>
  <c r="G52" i="21"/>
  <c r="E46" i="21"/>
  <c r="E59" i="21"/>
  <c r="E53" i="21"/>
  <c r="F48" i="21"/>
  <c r="G43" i="21"/>
  <c r="G54" i="21"/>
  <c r="E48" i="21"/>
  <c r="F43" i="21"/>
  <c r="G39" i="21"/>
  <c r="E33" i="21"/>
  <c r="F28" i="21"/>
  <c r="E36" i="21"/>
  <c r="F31" i="21"/>
  <c r="G26" i="21"/>
  <c r="E39" i="21"/>
  <c r="F34" i="21"/>
  <c r="G29" i="21"/>
  <c r="E23" i="21"/>
  <c r="F37" i="21"/>
  <c r="G32" i="21"/>
  <c r="E26" i="21"/>
  <c r="E57" i="21"/>
  <c r="G53" i="21"/>
  <c r="E47" i="21"/>
  <c r="F42" i="21"/>
  <c r="F55" i="21"/>
  <c r="E50" i="21"/>
  <c r="F45" i="21"/>
  <c r="F58" i="21"/>
  <c r="F52" i="21"/>
  <c r="G47" i="21"/>
  <c r="E58" i="21"/>
  <c r="E52" i="21"/>
  <c r="F47" i="21"/>
  <c r="G42" i="21"/>
  <c r="E37" i="21"/>
  <c r="F32" i="21"/>
  <c r="G27" i="21"/>
  <c r="E40" i="21"/>
  <c r="F35" i="21"/>
  <c r="G30" i="21"/>
  <c r="E24" i="21"/>
  <c r="F38" i="21"/>
  <c r="G33" i="21"/>
  <c r="E27" i="21"/>
  <c r="F41" i="21"/>
  <c r="G36" i="21"/>
  <c r="E30" i="21"/>
  <c r="F25" i="21"/>
  <c r="F56" i="21"/>
  <c r="E51" i="21"/>
  <c r="F46" i="21"/>
  <c r="F59" i="21"/>
  <c r="E54" i="21"/>
  <c r="F49" i="21"/>
  <c r="G44" i="21"/>
  <c r="G57" i="21"/>
  <c r="G51" i="21"/>
  <c r="E45" i="21"/>
  <c r="F57" i="21"/>
  <c r="F51" i="21"/>
  <c r="G46" i="21"/>
  <c r="E41" i="21"/>
  <c r="F36" i="21"/>
  <c r="G31" i="21"/>
  <c r="E25" i="21"/>
  <c r="F39" i="21"/>
  <c r="G34" i="21"/>
  <c r="E28" i="21"/>
  <c r="F23" i="21"/>
  <c r="G37" i="21"/>
  <c r="E31" i="21"/>
  <c r="F26" i="21"/>
  <c r="G40" i="21"/>
  <c r="E34" i="21"/>
  <c r="F29" i="21"/>
  <c r="G55" i="21"/>
  <c r="F50" i="21"/>
  <c r="G45" i="21"/>
  <c r="G58" i="21"/>
  <c r="F53" i="21"/>
  <c r="G48" i="21"/>
  <c r="E42" i="21"/>
  <c r="E55" i="21"/>
  <c r="E49" i="21"/>
  <c r="F44" i="21"/>
  <c r="G56" i="21"/>
  <c r="G50" i="21"/>
  <c r="E44" i="21"/>
  <c r="F40" i="21"/>
  <c r="G35" i="21"/>
  <c r="E29" i="21"/>
  <c r="F24" i="21"/>
  <c r="G38" i="21"/>
  <c r="E32" i="21"/>
  <c r="F27" i="21"/>
  <c r="G41" i="21"/>
  <c r="E35" i="21"/>
  <c r="F30" i="21"/>
  <c r="G25" i="21"/>
  <c r="T25" i="21" s="1"/>
  <c r="V25" i="21" s="1"/>
  <c r="E38" i="21"/>
  <c r="F33" i="21"/>
  <c r="G28" i="21"/>
  <c r="Q30" i="17"/>
  <c r="R30" i="17" s="1"/>
  <c r="S30" i="17" s="1"/>
  <c r="Q29" i="17"/>
  <c r="R29" i="17" s="1"/>
  <c r="S29" i="17" s="1"/>
  <c r="W24" i="17"/>
  <c r="X24" i="17" s="1"/>
  <c r="Y24" i="17" s="1"/>
  <c r="Q25" i="17"/>
  <c r="R25" i="17" s="1"/>
  <c r="S25" i="17" s="1"/>
  <c r="Q28" i="17"/>
  <c r="R28" i="17" s="1"/>
  <c r="S28" i="17" s="1"/>
  <c r="N59" i="17"/>
  <c r="P59" i="17" s="1"/>
  <c r="S59" i="17" s="1"/>
  <c r="N46" i="17"/>
  <c r="P46" i="17" s="1"/>
  <c r="S46" i="17" s="1"/>
  <c r="T46" i="17"/>
  <c r="V46" i="17" s="1"/>
  <c r="T25" i="17"/>
  <c r="V25" i="17" s="1"/>
  <c r="W50" i="17"/>
  <c r="X50" i="17" s="1"/>
  <c r="Y50" i="17" s="1"/>
  <c r="W56" i="17"/>
  <c r="X56" i="17" s="1"/>
  <c r="Y56" i="17" s="1"/>
  <c r="Q31" i="17"/>
  <c r="R31" i="17" s="1"/>
  <c r="S31" i="17" s="1"/>
  <c r="N49" i="17"/>
  <c r="P49" i="17" s="1"/>
  <c r="N26" i="17"/>
  <c r="P26" i="17" s="1"/>
  <c r="H40" i="17"/>
  <c r="J40" i="17" s="1"/>
  <c r="T48" i="17"/>
  <c r="V48" i="17" s="1"/>
  <c r="Y48" i="17" s="1"/>
  <c r="M31" i="12"/>
  <c r="Y29" i="12"/>
  <c r="M38" i="12"/>
  <c r="Y43" i="12"/>
  <c r="M25" i="12"/>
  <c r="S31" i="12"/>
  <c r="Y34" i="12"/>
  <c r="Y35" i="12"/>
  <c r="S58" i="12"/>
  <c r="S26" i="12"/>
  <c r="S46" i="12"/>
  <c r="S37" i="12"/>
  <c r="Q58" i="17"/>
  <c r="R58" i="17" s="1"/>
  <c r="S58" i="17" s="1"/>
  <c r="Q48" i="17"/>
  <c r="R48" i="17" s="1"/>
  <c r="S48" i="17" s="1"/>
  <c r="S53" i="12"/>
  <c r="Y39" i="12"/>
  <c r="S33" i="12"/>
  <c r="S50" i="12"/>
  <c r="M27" i="12"/>
  <c r="S30" i="12"/>
  <c r="Y32" i="12"/>
  <c r="M46" i="12"/>
  <c r="H32" i="17"/>
  <c r="J32" i="17" s="1"/>
  <c r="Y36" i="12"/>
  <c r="H31" i="17"/>
  <c r="J31" i="17" s="1"/>
  <c r="M31" i="17" s="1"/>
  <c r="T37" i="17"/>
  <c r="V37" i="17" s="1"/>
  <c r="Y37" i="17" s="1"/>
  <c r="Y50" i="12"/>
  <c r="P60" i="12"/>
  <c r="N14" i="12" s="1"/>
  <c r="Y59" i="12"/>
  <c r="S39" i="12"/>
  <c r="M49" i="12"/>
  <c r="Y31" i="12"/>
  <c r="M33" i="12"/>
  <c r="J60" i="12"/>
  <c r="N13" i="12" s="1"/>
  <c r="K24" i="17"/>
  <c r="L24" i="17" s="1"/>
  <c r="M24" i="17" s="1"/>
  <c r="T34" i="17"/>
  <c r="V34" i="17" s="1"/>
  <c r="T40" i="17"/>
  <c r="V40" i="17" s="1"/>
  <c r="Y40" i="17" s="1"/>
  <c r="N42" i="17"/>
  <c r="P42" i="17" s="1"/>
  <c r="M26" i="12"/>
  <c r="M44" i="12"/>
  <c r="W39" i="17"/>
  <c r="X39" i="17" s="1"/>
  <c r="Y39" i="17" s="1"/>
  <c r="W49" i="17"/>
  <c r="X49" i="17" s="1"/>
  <c r="Y49" i="17" s="1"/>
  <c r="W35" i="17"/>
  <c r="X35" i="17" s="1"/>
  <c r="Y35" i="17" s="1"/>
  <c r="N33" i="17"/>
  <c r="P33" i="17" s="1"/>
  <c r="S33" i="17" s="1"/>
  <c r="Q43" i="17"/>
  <c r="R43" i="17" s="1"/>
  <c r="S43" i="17" s="1"/>
  <c r="K36" i="17"/>
  <c r="L36" i="17" s="1"/>
  <c r="H36" i="17"/>
  <c r="J36" i="17" s="1"/>
  <c r="Q57" i="17"/>
  <c r="R57" i="17" s="1"/>
  <c r="S57" i="17" s="1"/>
  <c r="Q40" i="17"/>
  <c r="R40" i="17" s="1"/>
  <c r="S40" i="17" s="1"/>
  <c r="T51" i="17"/>
  <c r="V51" i="17" s="1"/>
  <c r="T24" i="14"/>
  <c r="V24" i="14" s="1"/>
  <c r="W24" i="14"/>
  <c r="X24" i="14" s="1"/>
  <c r="Q50" i="14"/>
  <c r="R50" i="14" s="1"/>
  <c r="N50" i="14"/>
  <c r="P50" i="14" s="1"/>
  <c r="H42" i="14"/>
  <c r="J42" i="14" s="1"/>
  <c r="K42" i="14"/>
  <c r="L42" i="14" s="1"/>
  <c r="W38" i="14"/>
  <c r="X38" i="14" s="1"/>
  <c r="T38" i="14"/>
  <c r="V38" i="14" s="1"/>
  <c r="H52" i="14"/>
  <c r="J52" i="14" s="1"/>
  <c r="K52" i="14"/>
  <c r="L52" i="14" s="1"/>
  <c r="N23" i="14"/>
  <c r="P23" i="14" s="1"/>
  <c r="Q23" i="14"/>
  <c r="R23" i="14" s="1"/>
  <c r="H35" i="14"/>
  <c r="J35" i="14" s="1"/>
  <c r="K35" i="14"/>
  <c r="L35" i="14" s="1"/>
  <c r="Q49" i="14"/>
  <c r="R49" i="14" s="1"/>
  <c r="N49" i="14"/>
  <c r="P49" i="14" s="1"/>
  <c r="K48" i="14"/>
  <c r="L48" i="14" s="1"/>
  <c r="H48" i="14"/>
  <c r="J48" i="14" s="1"/>
  <c r="T56" i="14"/>
  <c r="V56" i="14" s="1"/>
  <c r="W56" i="14"/>
  <c r="X56" i="14" s="1"/>
  <c r="W59" i="14"/>
  <c r="X59" i="14" s="1"/>
  <c r="T59" i="14"/>
  <c r="V59" i="14" s="1"/>
  <c r="W40" i="14"/>
  <c r="X40" i="14" s="1"/>
  <c r="T40" i="14"/>
  <c r="V40" i="14" s="1"/>
  <c r="T57" i="14"/>
  <c r="V57" i="14" s="1"/>
  <c r="W57" i="14"/>
  <c r="X57" i="14" s="1"/>
  <c r="H39" i="14"/>
  <c r="J39" i="14" s="1"/>
  <c r="K39" i="14"/>
  <c r="L39" i="14" s="1"/>
  <c r="Q39" i="14"/>
  <c r="R39" i="14" s="1"/>
  <c r="N39" i="14"/>
  <c r="P39" i="14" s="1"/>
  <c r="W34" i="14"/>
  <c r="X34" i="14" s="1"/>
  <c r="T34" i="14"/>
  <c r="V34" i="14" s="1"/>
  <c r="W46" i="14"/>
  <c r="X46" i="14" s="1"/>
  <c r="T46" i="14"/>
  <c r="V46" i="14" s="1"/>
  <c r="Q57" i="14"/>
  <c r="R57" i="14" s="1"/>
  <c r="N57" i="14"/>
  <c r="P57" i="14" s="1"/>
  <c r="W32" i="14"/>
  <c r="X32" i="14" s="1"/>
  <c r="T32" i="14"/>
  <c r="V32" i="14" s="1"/>
  <c r="Q53" i="14"/>
  <c r="R53" i="14" s="1"/>
  <c r="N53" i="14"/>
  <c r="P53" i="14" s="1"/>
  <c r="K40" i="14"/>
  <c r="L40" i="14" s="1"/>
  <c r="H40" i="14"/>
  <c r="J40" i="14" s="1"/>
  <c r="T54" i="14"/>
  <c r="V54" i="14" s="1"/>
  <c r="W54" i="14"/>
  <c r="X54" i="14" s="1"/>
  <c r="Q58" i="14"/>
  <c r="R58" i="14" s="1"/>
  <c r="N58" i="14"/>
  <c r="P58" i="14" s="1"/>
  <c r="T39" i="14"/>
  <c r="V39" i="14" s="1"/>
  <c r="W39" i="14"/>
  <c r="X39" i="14" s="1"/>
  <c r="T50" i="14"/>
  <c r="V50" i="14" s="1"/>
  <c r="W50" i="14"/>
  <c r="X50" i="14" s="1"/>
  <c r="W55" i="14"/>
  <c r="X55" i="14" s="1"/>
  <c r="T55" i="14"/>
  <c r="V55" i="14" s="1"/>
  <c r="Q36" i="14"/>
  <c r="R36" i="14" s="1"/>
  <c r="N36" i="14"/>
  <c r="P36" i="14" s="1"/>
  <c r="T29" i="17"/>
  <c r="V29" i="17" s="1"/>
  <c r="Y29" i="17" s="1"/>
  <c r="N59" i="14"/>
  <c r="P59" i="14" s="1"/>
  <c r="Q59" i="14"/>
  <c r="R59" i="14" s="1"/>
  <c r="K24" i="14"/>
  <c r="L24" i="14" s="1"/>
  <c r="H24" i="14"/>
  <c r="J24" i="14" s="1"/>
  <c r="N45" i="14"/>
  <c r="P45" i="14" s="1"/>
  <c r="Q45" i="14"/>
  <c r="R45" i="14" s="1"/>
  <c r="N55" i="14"/>
  <c r="P55" i="14" s="1"/>
  <c r="Q55" i="14"/>
  <c r="R55" i="14" s="1"/>
  <c r="K27" i="14"/>
  <c r="L27" i="14" s="1"/>
  <c r="H27" i="14"/>
  <c r="J27" i="14" s="1"/>
  <c r="K56" i="14"/>
  <c r="L56" i="14" s="1"/>
  <c r="H56" i="14"/>
  <c r="J56" i="14" s="1"/>
  <c r="N34" i="14"/>
  <c r="P34" i="14" s="1"/>
  <c r="Q34" i="14"/>
  <c r="R34" i="14" s="1"/>
  <c r="T26" i="14"/>
  <c r="V26" i="14" s="1"/>
  <c r="W26" i="14"/>
  <c r="X26" i="14" s="1"/>
  <c r="Q37" i="14"/>
  <c r="R37" i="14" s="1"/>
  <c r="N37" i="14"/>
  <c r="P37" i="14" s="1"/>
  <c r="T49" i="14"/>
  <c r="V49" i="14" s="1"/>
  <c r="W49" i="14"/>
  <c r="X49" i="14" s="1"/>
  <c r="K29" i="14"/>
  <c r="L29" i="14" s="1"/>
  <c r="H29" i="14"/>
  <c r="J29" i="14" s="1"/>
  <c r="N38" i="14"/>
  <c r="P38" i="14" s="1"/>
  <c r="Q38" i="14"/>
  <c r="R38" i="14" s="1"/>
  <c r="W35" i="14"/>
  <c r="X35" i="14" s="1"/>
  <c r="T35" i="14"/>
  <c r="V35" i="14" s="1"/>
  <c r="H54" i="14"/>
  <c r="J54" i="14" s="1"/>
  <c r="K54" i="14"/>
  <c r="L54" i="14" s="1"/>
  <c r="T48" i="14"/>
  <c r="V48" i="14" s="1"/>
  <c r="W48" i="14"/>
  <c r="X48" i="14" s="1"/>
  <c r="W44" i="14"/>
  <c r="X44" i="14" s="1"/>
  <c r="T44" i="14"/>
  <c r="V44" i="14" s="1"/>
  <c r="Q47" i="14"/>
  <c r="R47" i="14" s="1"/>
  <c r="N47" i="14"/>
  <c r="P47" i="14" s="1"/>
  <c r="K23" i="14"/>
  <c r="L23" i="14" s="1"/>
  <c r="H23" i="14"/>
  <c r="J23" i="14" s="1"/>
  <c r="N30" i="14"/>
  <c r="P30" i="14" s="1"/>
  <c r="Q30" i="14"/>
  <c r="R30" i="14" s="1"/>
  <c r="Q42" i="14"/>
  <c r="R42" i="14" s="1"/>
  <c r="N42" i="14"/>
  <c r="P42" i="14" s="1"/>
  <c r="K50" i="14"/>
  <c r="L50" i="14" s="1"/>
  <c r="H50" i="14"/>
  <c r="J50" i="14" s="1"/>
  <c r="K53" i="14"/>
  <c r="L53" i="14" s="1"/>
  <c r="H53" i="14"/>
  <c r="J53" i="14" s="1"/>
  <c r="W37" i="14"/>
  <c r="X37" i="14" s="1"/>
  <c r="T37" i="14"/>
  <c r="V37" i="14" s="1"/>
  <c r="H28" i="14"/>
  <c r="J28" i="14" s="1"/>
  <c r="K28" i="14"/>
  <c r="L28" i="14" s="1"/>
  <c r="N28" i="14"/>
  <c r="P28" i="14" s="1"/>
  <c r="Q28" i="14"/>
  <c r="R28" i="14" s="1"/>
  <c r="N46" i="14"/>
  <c r="P46" i="14" s="1"/>
  <c r="Q46" i="14"/>
  <c r="R46" i="14" s="1"/>
  <c r="H44" i="14"/>
  <c r="J44" i="14" s="1"/>
  <c r="K44" i="14"/>
  <c r="L44" i="14" s="1"/>
  <c r="H51" i="14"/>
  <c r="J51" i="14" s="1"/>
  <c r="K51" i="14"/>
  <c r="L51" i="14" s="1"/>
  <c r="W47" i="17"/>
  <c r="X47" i="17" s="1"/>
  <c r="Y47" i="17" s="1"/>
  <c r="N56" i="14"/>
  <c r="P56" i="14" s="1"/>
  <c r="Q56" i="14"/>
  <c r="R56" i="14" s="1"/>
  <c r="Q25" i="14"/>
  <c r="R25" i="14" s="1"/>
  <c r="N25" i="14"/>
  <c r="P25" i="14" s="1"/>
  <c r="N29" i="14"/>
  <c r="P29" i="14" s="1"/>
  <c r="Q29" i="14"/>
  <c r="R29" i="14" s="1"/>
  <c r="N51" i="14"/>
  <c r="P51" i="14" s="1"/>
  <c r="Q51" i="14"/>
  <c r="R51" i="14" s="1"/>
  <c r="T42" i="14"/>
  <c r="V42" i="14" s="1"/>
  <c r="W42" i="14"/>
  <c r="X42" i="14" s="1"/>
  <c r="W28" i="14"/>
  <c r="X28" i="14" s="1"/>
  <c r="T28" i="14"/>
  <c r="V28" i="14" s="1"/>
  <c r="K34" i="14"/>
  <c r="L34" i="14" s="1"/>
  <c r="H34" i="14"/>
  <c r="J34" i="14" s="1"/>
  <c r="H32" i="14"/>
  <c r="J32" i="14" s="1"/>
  <c r="K32" i="14"/>
  <c r="L32" i="14" s="1"/>
  <c r="T23" i="14"/>
  <c r="V23" i="14" s="1"/>
  <c r="W23" i="14"/>
  <c r="X23" i="14" s="1"/>
  <c r="W30" i="14"/>
  <c r="X30" i="14" s="1"/>
  <c r="T30" i="14"/>
  <c r="V30" i="14" s="1"/>
  <c r="H38" i="14"/>
  <c r="J38" i="14" s="1"/>
  <c r="K38" i="14"/>
  <c r="L38" i="14" s="1"/>
  <c r="N43" i="14"/>
  <c r="P43" i="14" s="1"/>
  <c r="Q43" i="14"/>
  <c r="R43" i="14" s="1"/>
  <c r="H59" i="14"/>
  <c r="J59" i="14" s="1"/>
  <c r="K59" i="14"/>
  <c r="L59" i="14" s="1"/>
  <c r="Q32" i="14"/>
  <c r="R32" i="14" s="1"/>
  <c r="N32" i="14"/>
  <c r="P32" i="14" s="1"/>
  <c r="Q48" i="14"/>
  <c r="R48" i="14" s="1"/>
  <c r="N48" i="14"/>
  <c r="P48" i="14" s="1"/>
  <c r="N31" i="14"/>
  <c r="P31" i="14" s="1"/>
  <c r="Q31" i="14"/>
  <c r="R31" i="14" s="1"/>
  <c r="K47" i="14"/>
  <c r="L47" i="14" s="1"/>
  <c r="H47" i="14"/>
  <c r="J47" i="14" s="1"/>
  <c r="K33" i="14"/>
  <c r="L33" i="14" s="1"/>
  <c r="H33" i="14"/>
  <c r="J33" i="14" s="1"/>
  <c r="W45" i="14"/>
  <c r="X45" i="14" s="1"/>
  <c r="T45" i="14"/>
  <c r="V45" i="14" s="1"/>
  <c r="W43" i="14"/>
  <c r="X43" i="14" s="1"/>
  <c r="T43" i="14"/>
  <c r="V43" i="14" s="1"/>
  <c r="K31" i="14"/>
  <c r="L31" i="14" s="1"/>
  <c r="H31" i="14"/>
  <c r="J31" i="14" s="1"/>
  <c r="T27" i="14"/>
  <c r="V27" i="14" s="1"/>
  <c r="W27" i="14"/>
  <c r="X27" i="14" s="1"/>
  <c r="N26" i="14"/>
  <c r="P26" i="14" s="1"/>
  <c r="Q26" i="14"/>
  <c r="R26" i="14" s="1"/>
  <c r="W31" i="14"/>
  <c r="X31" i="14" s="1"/>
  <c r="T31" i="14"/>
  <c r="V31" i="14" s="1"/>
  <c r="K55" i="14"/>
  <c r="L55" i="14" s="1"/>
  <c r="H55" i="14"/>
  <c r="J55" i="14" s="1"/>
  <c r="N52" i="14"/>
  <c r="P52" i="14" s="1"/>
  <c r="Q52" i="14"/>
  <c r="R52" i="14" s="1"/>
  <c r="T53" i="14"/>
  <c r="V53" i="14" s="1"/>
  <c r="W53" i="14"/>
  <c r="X53" i="14" s="1"/>
  <c r="K30" i="14"/>
  <c r="L30" i="14" s="1"/>
  <c r="H30" i="14"/>
  <c r="J30" i="14" s="1"/>
  <c r="M58" i="12"/>
  <c r="V60" i="12"/>
  <c r="N15" i="12" s="1"/>
  <c r="H25" i="17"/>
  <c r="J25" i="17" s="1"/>
  <c r="K45" i="17"/>
  <c r="L45" i="17" s="1"/>
  <c r="M45" i="17" s="1"/>
  <c r="K41" i="14"/>
  <c r="L41" i="14" s="1"/>
  <c r="H41" i="14"/>
  <c r="J41" i="14" s="1"/>
  <c r="T41" i="14"/>
  <c r="V41" i="14" s="1"/>
  <c r="W41" i="14"/>
  <c r="X41" i="14" s="1"/>
  <c r="W52" i="14"/>
  <c r="X52" i="14" s="1"/>
  <c r="T52" i="14"/>
  <c r="V52" i="14" s="1"/>
  <c r="Q27" i="14"/>
  <c r="R27" i="14" s="1"/>
  <c r="N27" i="14"/>
  <c r="P27" i="14" s="1"/>
  <c r="H45" i="14"/>
  <c r="J45" i="14" s="1"/>
  <c r="K45" i="14"/>
  <c r="L45" i="14" s="1"/>
  <c r="T58" i="14"/>
  <c r="V58" i="14" s="1"/>
  <c r="W58" i="14"/>
  <c r="X58" i="14" s="1"/>
  <c r="K57" i="14"/>
  <c r="L57" i="14" s="1"/>
  <c r="H57" i="14"/>
  <c r="J57" i="14" s="1"/>
  <c r="W25" i="14"/>
  <c r="X25" i="14" s="1"/>
  <c r="T25" i="14"/>
  <c r="V25" i="14" s="1"/>
  <c r="Q35" i="14"/>
  <c r="R35" i="14" s="1"/>
  <c r="N35" i="14"/>
  <c r="P35" i="14" s="1"/>
  <c r="W51" i="14"/>
  <c r="X51" i="14" s="1"/>
  <c r="T51" i="14"/>
  <c r="V51" i="14" s="1"/>
  <c r="N40" i="14"/>
  <c r="P40" i="14" s="1"/>
  <c r="Q40" i="14"/>
  <c r="R40" i="14" s="1"/>
  <c r="K46" i="14"/>
  <c r="L46" i="14" s="1"/>
  <c r="H46" i="14"/>
  <c r="J46" i="14" s="1"/>
  <c r="K26" i="14"/>
  <c r="L26" i="14" s="1"/>
  <c r="H26" i="14"/>
  <c r="J26" i="14" s="1"/>
  <c r="T33" i="14"/>
  <c r="V33" i="14" s="1"/>
  <c r="W33" i="14"/>
  <c r="X33" i="14" s="1"/>
  <c r="H49" i="14"/>
  <c r="J49" i="14" s="1"/>
  <c r="K49" i="14"/>
  <c r="L49" i="14" s="1"/>
  <c r="K36" i="14"/>
  <c r="L36" i="14" s="1"/>
  <c r="H36" i="14"/>
  <c r="J36" i="14" s="1"/>
  <c r="N24" i="14"/>
  <c r="P24" i="14" s="1"/>
  <c r="Q24" i="14"/>
  <c r="R24" i="14" s="1"/>
  <c r="Q41" i="14"/>
  <c r="R41" i="14" s="1"/>
  <c r="N41" i="14"/>
  <c r="P41" i="14" s="1"/>
  <c r="W47" i="14"/>
  <c r="X47" i="14" s="1"/>
  <c r="T47" i="14"/>
  <c r="V47" i="14" s="1"/>
  <c r="Q33" i="14"/>
  <c r="R33" i="14" s="1"/>
  <c r="N33" i="14"/>
  <c r="P33" i="14" s="1"/>
  <c r="K43" i="14"/>
  <c r="L43" i="14" s="1"/>
  <c r="H43" i="14"/>
  <c r="J43" i="14" s="1"/>
  <c r="W29" i="14"/>
  <c r="X29" i="14" s="1"/>
  <c r="T29" i="14"/>
  <c r="V29" i="14" s="1"/>
  <c r="K37" i="14"/>
  <c r="L37" i="14" s="1"/>
  <c r="H37" i="14"/>
  <c r="J37" i="14" s="1"/>
  <c r="N44" i="14"/>
  <c r="P44" i="14" s="1"/>
  <c r="Q44" i="14"/>
  <c r="R44" i="14" s="1"/>
  <c r="K25" i="14"/>
  <c r="L25" i="14" s="1"/>
  <c r="H25" i="14"/>
  <c r="J25" i="14" s="1"/>
  <c r="H58" i="14"/>
  <c r="J58" i="14" s="1"/>
  <c r="K58" i="14"/>
  <c r="L58" i="14" s="1"/>
  <c r="W36" i="14"/>
  <c r="X36" i="14" s="1"/>
  <c r="T36" i="14"/>
  <c r="V36" i="14" s="1"/>
  <c r="Y57" i="12"/>
  <c r="S48" i="12"/>
  <c r="S52" i="12"/>
  <c r="S25" i="12"/>
  <c r="Y24" i="12"/>
  <c r="M57" i="12"/>
  <c r="S28" i="12"/>
  <c r="Y51" i="12"/>
  <c r="M50" i="12"/>
  <c r="Y36" i="17"/>
  <c r="N51" i="17" l="1"/>
  <c r="P51" i="17" s="1"/>
  <c r="S51" i="17" s="1"/>
  <c r="K30" i="17"/>
  <c r="L30" i="17" s="1"/>
  <c r="M30" i="17" s="1"/>
  <c r="Q41" i="17"/>
  <c r="R41" i="17" s="1"/>
  <c r="S41" i="17" s="1"/>
  <c r="K49" i="17"/>
  <c r="L49" i="17" s="1"/>
  <c r="M49" i="17" s="1"/>
  <c r="W28" i="17"/>
  <c r="X28" i="17" s="1"/>
  <c r="Y28" i="17" s="1"/>
  <c r="Q27" i="17"/>
  <c r="R27" i="17" s="1"/>
  <c r="S27" i="17" s="1"/>
  <c r="K44" i="17"/>
  <c r="L44" i="17" s="1"/>
  <c r="M44" i="17" s="1"/>
  <c r="Q56" i="17"/>
  <c r="R56" i="17" s="1"/>
  <c r="S56" i="17" s="1"/>
  <c r="K52" i="17"/>
  <c r="L52" i="17" s="1"/>
  <c r="M52" i="17" s="1"/>
  <c r="K27" i="17"/>
  <c r="L27" i="17" s="1"/>
  <c r="M27" i="17" s="1"/>
  <c r="Q52" i="17"/>
  <c r="R52" i="17" s="1"/>
  <c r="S52" i="17" s="1"/>
  <c r="W27" i="17"/>
  <c r="X27" i="17" s="1"/>
  <c r="Y27" i="17" s="1"/>
  <c r="K58" i="17"/>
  <c r="L58" i="17" s="1"/>
  <c r="M58" i="17" s="1"/>
  <c r="K28" i="17"/>
  <c r="L28" i="17" s="1"/>
  <c r="M28" i="17" s="1"/>
  <c r="Q39" i="17"/>
  <c r="R39" i="17" s="1"/>
  <c r="S39" i="17" s="1"/>
  <c r="H42" i="17"/>
  <c r="J42" i="17" s="1"/>
  <c r="M42" i="17" s="1"/>
  <c r="K37" i="17"/>
  <c r="L37" i="17" s="1"/>
  <c r="M37" i="17" s="1"/>
  <c r="W31" i="17"/>
  <c r="X31" i="17" s="1"/>
  <c r="Y31" i="17" s="1"/>
  <c r="H34" i="17"/>
  <c r="J34" i="17" s="1"/>
  <c r="M34" i="17" s="1"/>
  <c r="W45" i="17"/>
  <c r="X45" i="17" s="1"/>
  <c r="Y45" i="17" s="1"/>
  <c r="T30" i="17"/>
  <c r="V30" i="17" s="1"/>
  <c r="Y30" i="17" s="1"/>
  <c r="T41" i="17"/>
  <c r="V41" i="17" s="1"/>
  <c r="Y41" i="17" s="1"/>
  <c r="K54" i="17"/>
  <c r="L54" i="17" s="1"/>
  <c r="H55" i="17"/>
  <c r="J55" i="17" s="1"/>
  <c r="M55" i="17" s="1"/>
  <c r="N23" i="17"/>
  <c r="P23" i="17" s="1"/>
  <c r="S23" i="17" s="1"/>
  <c r="Q47" i="17"/>
  <c r="R47" i="17" s="1"/>
  <c r="S47" i="17" s="1"/>
  <c r="T57" i="17"/>
  <c r="V57" i="17" s="1"/>
  <c r="Y57" i="17" s="1"/>
  <c r="Y51" i="17"/>
  <c r="Y34" i="17"/>
  <c r="M25" i="17"/>
  <c r="Y25" i="17"/>
  <c r="M40" i="17"/>
  <c r="S26" i="17"/>
  <c r="S49" i="17"/>
  <c r="M51" i="17"/>
  <c r="Y46" i="17"/>
  <c r="T42" i="17"/>
  <c r="V42" i="17" s="1"/>
  <c r="Y42" i="17" s="1"/>
  <c r="T43" i="17"/>
  <c r="V43" i="17" s="1"/>
  <c r="Y43" i="17" s="1"/>
  <c r="H59" i="17"/>
  <c r="J59" i="17" s="1"/>
  <c r="M59" i="17" s="1"/>
  <c r="K26" i="17"/>
  <c r="L26" i="17" s="1"/>
  <c r="M26" i="17" s="1"/>
  <c r="K57" i="17"/>
  <c r="L57" i="17" s="1"/>
  <c r="M57" i="17" s="1"/>
  <c r="H38" i="17"/>
  <c r="J38" i="17" s="1"/>
  <c r="M38" i="17" s="1"/>
  <c r="Q34" i="17"/>
  <c r="R34" i="17" s="1"/>
  <c r="S34" i="17" s="1"/>
  <c r="Q24" i="17"/>
  <c r="R24" i="17" s="1"/>
  <c r="S24" i="17" s="1"/>
  <c r="W33" i="17"/>
  <c r="X33" i="17" s="1"/>
  <c r="Y33" i="17" s="1"/>
  <c r="Q36" i="17"/>
  <c r="R36" i="17" s="1"/>
  <c r="S36" i="17" s="1"/>
  <c r="Q53" i="17"/>
  <c r="R53" i="17" s="1"/>
  <c r="S53" i="17" s="1"/>
  <c r="N45" i="17"/>
  <c r="P45" i="17" s="1"/>
  <c r="S45" i="17" s="1"/>
  <c r="T54" i="17"/>
  <c r="V54" i="17" s="1"/>
  <c r="Y54" i="17" s="1"/>
  <c r="H23" i="17"/>
  <c r="J23" i="17" s="1"/>
  <c r="M23" i="17" s="1"/>
  <c r="W52" i="17"/>
  <c r="X52" i="17" s="1"/>
  <c r="Y52" i="17" s="1"/>
  <c r="T32" i="17"/>
  <c r="V32" i="17" s="1"/>
  <c r="Y32" i="17" s="1"/>
  <c r="W26" i="17"/>
  <c r="X26" i="17" s="1"/>
  <c r="Y26" i="17" s="1"/>
  <c r="H48" i="17"/>
  <c r="J48" i="17" s="1"/>
  <c r="M48" i="17" s="1"/>
  <c r="T53" i="17"/>
  <c r="V53" i="17" s="1"/>
  <c r="Y53" i="17" s="1"/>
  <c r="W59" i="17"/>
  <c r="X59" i="17" s="1"/>
  <c r="Y59" i="17" s="1"/>
  <c r="H29" i="17"/>
  <c r="J29" i="17" s="1"/>
  <c r="M29" i="17" s="1"/>
  <c r="Q55" i="17"/>
  <c r="R55" i="17" s="1"/>
  <c r="S55" i="17" s="1"/>
  <c r="S42" i="17"/>
  <c r="M32" i="17"/>
  <c r="W55" i="17"/>
  <c r="X55" i="17" s="1"/>
  <c r="Y55" i="17" s="1"/>
  <c r="H46" i="17"/>
  <c r="J46" i="17" s="1"/>
  <c r="M46" i="17" s="1"/>
  <c r="K39" i="17"/>
  <c r="L39" i="17" s="1"/>
  <c r="M39" i="17" s="1"/>
  <c r="T44" i="17"/>
  <c r="V44" i="17" s="1"/>
  <c r="Y44" i="17" s="1"/>
  <c r="W58" i="17"/>
  <c r="X58" i="17" s="1"/>
  <c r="Y58" i="17" s="1"/>
  <c r="W23" i="17"/>
  <c r="X23" i="17" s="1"/>
  <c r="Y23" i="17" s="1"/>
  <c r="N35" i="17"/>
  <c r="P35" i="17" s="1"/>
  <c r="S35" i="17" s="1"/>
  <c r="K56" i="17"/>
  <c r="L56" i="17" s="1"/>
  <c r="M56" i="17" s="1"/>
  <c r="N37" i="17"/>
  <c r="P37" i="17" s="1"/>
  <c r="K47" i="17"/>
  <c r="L47" i="17" s="1"/>
  <c r="M47" i="17" s="1"/>
  <c r="T38" i="17"/>
  <c r="V38" i="17" s="1"/>
  <c r="Y38" i="17" s="1"/>
  <c r="K35" i="17"/>
  <c r="L35" i="17" s="1"/>
  <c r="M35" i="17" s="1"/>
  <c r="N32" i="17"/>
  <c r="P32" i="17" s="1"/>
  <c r="S32" i="17" s="1"/>
  <c r="H53" i="17"/>
  <c r="J53" i="17" s="1"/>
  <c r="M53" i="17" s="1"/>
  <c r="N38" i="17"/>
  <c r="P38" i="17" s="1"/>
  <c r="S38" i="17" s="1"/>
  <c r="K33" i="17"/>
  <c r="L33" i="17" s="1"/>
  <c r="M33" i="17" s="1"/>
  <c r="K41" i="17"/>
  <c r="L41" i="17" s="1"/>
  <c r="M41" i="17" s="1"/>
  <c r="Q44" i="17"/>
  <c r="R44" i="17" s="1"/>
  <c r="N44" i="17"/>
  <c r="P44" i="17" s="1"/>
  <c r="N50" i="17"/>
  <c r="P50" i="17" s="1"/>
  <c r="Q50" i="17"/>
  <c r="R50" i="17" s="1"/>
  <c r="H50" i="17"/>
  <c r="J50" i="17" s="1"/>
  <c r="K50" i="17"/>
  <c r="L50" i="17" s="1"/>
  <c r="H43" i="17"/>
  <c r="J43" i="17" s="1"/>
  <c r="K43" i="17"/>
  <c r="L43" i="17" s="1"/>
  <c r="W25" i="21"/>
  <c r="X25" i="21" s="1"/>
  <c r="N27" i="21"/>
  <c r="P27" i="21" s="1"/>
  <c r="Q27" i="21"/>
  <c r="R27" i="21" s="1"/>
  <c r="H29" i="21"/>
  <c r="J29" i="21" s="1"/>
  <c r="K29" i="21"/>
  <c r="L29" i="21" s="1"/>
  <c r="T50" i="21"/>
  <c r="V50" i="21" s="1"/>
  <c r="W50" i="21"/>
  <c r="X50" i="21" s="1"/>
  <c r="K55" i="21"/>
  <c r="L55" i="21" s="1"/>
  <c r="H55" i="21"/>
  <c r="J55" i="21" s="1"/>
  <c r="T58" i="21"/>
  <c r="V58" i="21" s="1"/>
  <c r="W58" i="21"/>
  <c r="X58" i="21" s="1"/>
  <c r="T24" i="21"/>
  <c r="V24" i="21" s="1"/>
  <c r="W24" i="21"/>
  <c r="X24" i="21" s="1"/>
  <c r="N26" i="21"/>
  <c r="P26" i="21" s="1"/>
  <c r="Q26" i="21"/>
  <c r="R26" i="21" s="1"/>
  <c r="H28" i="21"/>
  <c r="J28" i="21" s="1"/>
  <c r="K28" i="21"/>
  <c r="L28" i="21" s="1"/>
  <c r="W31" i="21"/>
  <c r="X31" i="21" s="1"/>
  <c r="T31" i="21"/>
  <c r="V31" i="21" s="1"/>
  <c r="Q51" i="21"/>
  <c r="R51" i="21" s="1"/>
  <c r="N51" i="21"/>
  <c r="P51" i="21" s="1"/>
  <c r="T57" i="21"/>
  <c r="V57" i="21" s="1"/>
  <c r="W57" i="21"/>
  <c r="X57" i="21" s="1"/>
  <c r="N59" i="21"/>
  <c r="P59" i="21" s="1"/>
  <c r="Q59" i="21"/>
  <c r="R59" i="21" s="1"/>
  <c r="Q25" i="21"/>
  <c r="R25" i="21" s="1"/>
  <c r="N25" i="21"/>
  <c r="P25" i="21" s="1"/>
  <c r="K27" i="21"/>
  <c r="L27" i="21" s="1"/>
  <c r="H27" i="21"/>
  <c r="J27" i="21" s="1"/>
  <c r="T30" i="21"/>
  <c r="V30" i="21" s="1"/>
  <c r="W30" i="21"/>
  <c r="X30" i="21" s="1"/>
  <c r="N32" i="21"/>
  <c r="P32" i="21" s="1"/>
  <c r="Q32" i="21"/>
  <c r="R32" i="21" s="1"/>
  <c r="H52" i="21"/>
  <c r="J52" i="21" s="1"/>
  <c r="K52" i="21"/>
  <c r="L52" i="21" s="1"/>
  <c r="N58" i="21"/>
  <c r="P58" i="21" s="1"/>
  <c r="Q58" i="21"/>
  <c r="R58" i="21" s="1"/>
  <c r="N42" i="21"/>
  <c r="P42" i="21" s="1"/>
  <c r="Q42" i="21"/>
  <c r="R42" i="21" s="1"/>
  <c r="H26" i="21"/>
  <c r="J26" i="21" s="1"/>
  <c r="K26" i="21"/>
  <c r="L26" i="21" s="1"/>
  <c r="T29" i="21"/>
  <c r="V29" i="21" s="1"/>
  <c r="W29" i="21"/>
  <c r="X29" i="21" s="1"/>
  <c r="N31" i="21"/>
  <c r="P31" i="21" s="1"/>
  <c r="Q31" i="21"/>
  <c r="R31" i="21" s="1"/>
  <c r="H33" i="21"/>
  <c r="J33" i="21" s="1"/>
  <c r="K33" i="21"/>
  <c r="L33" i="21" s="1"/>
  <c r="T54" i="21"/>
  <c r="V54" i="21" s="1"/>
  <c r="W54" i="21"/>
  <c r="X54" i="21" s="1"/>
  <c r="K59" i="21"/>
  <c r="L59" i="21" s="1"/>
  <c r="H59" i="21"/>
  <c r="J59" i="21" s="1"/>
  <c r="H43" i="21"/>
  <c r="J43" i="21" s="1"/>
  <c r="K43" i="21"/>
  <c r="L43" i="21" s="1"/>
  <c r="T28" i="21"/>
  <c r="V28" i="21" s="1"/>
  <c r="W28" i="21"/>
  <c r="X28" i="21" s="1"/>
  <c r="N30" i="21"/>
  <c r="P30" i="21" s="1"/>
  <c r="Q30" i="21"/>
  <c r="R30" i="21" s="1"/>
  <c r="H32" i="21"/>
  <c r="J32" i="21" s="1"/>
  <c r="K32" i="21"/>
  <c r="L32" i="21" s="1"/>
  <c r="W35" i="21"/>
  <c r="X35" i="21" s="1"/>
  <c r="T35" i="21"/>
  <c r="V35" i="21" s="1"/>
  <c r="T56" i="21"/>
  <c r="V56" i="21" s="1"/>
  <c r="W56" i="21"/>
  <c r="X56" i="21" s="1"/>
  <c r="H42" i="21"/>
  <c r="J42" i="21" s="1"/>
  <c r="K42" i="21"/>
  <c r="L42" i="21" s="1"/>
  <c r="W45" i="21"/>
  <c r="X45" i="21" s="1"/>
  <c r="T45" i="21"/>
  <c r="V45" i="21" s="1"/>
  <c r="Q29" i="21"/>
  <c r="R29" i="21" s="1"/>
  <c r="N29" i="21"/>
  <c r="P29" i="21" s="1"/>
  <c r="K31" i="21"/>
  <c r="L31" i="21" s="1"/>
  <c r="H31" i="21"/>
  <c r="J31" i="21" s="1"/>
  <c r="T34" i="21"/>
  <c r="V34" i="21" s="1"/>
  <c r="W34" i="21"/>
  <c r="X34" i="21" s="1"/>
  <c r="N36" i="21"/>
  <c r="P36" i="21" s="1"/>
  <c r="Q36" i="21"/>
  <c r="R36" i="21" s="1"/>
  <c r="Q57" i="21"/>
  <c r="R57" i="21" s="1"/>
  <c r="N57" i="21"/>
  <c r="P57" i="21" s="1"/>
  <c r="T44" i="21"/>
  <c r="V44" i="21" s="1"/>
  <c r="W44" i="21"/>
  <c r="X44" i="21" s="1"/>
  <c r="N46" i="21"/>
  <c r="P46" i="21" s="1"/>
  <c r="Q46" i="21"/>
  <c r="R46" i="21" s="1"/>
  <c r="H30" i="21"/>
  <c r="J30" i="21" s="1"/>
  <c r="K30" i="21"/>
  <c r="L30" i="21" s="1"/>
  <c r="T33" i="21"/>
  <c r="V33" i="21" s="1"/>
  <c r="W33" i="21"/>
  <c r="X33" i="21" s="1"/>
  <c r="N35" i="21"/>
  <c r="P35" i="21" s="1"/>
  <c r="Q35" i="21"/>
  <c r="R35" i="21" s="1"/>
  <c r="H37" i="21"/>
  <c r="J37" i="21" s="1"/>
  <c r="K37" i="21"/>
  <c r="L37" i="21" s="1"/>
  <c r="H58" i="21"/>
  <c r="J58" i="21" s="1"/>
  <c r="K58" i="21"/>
  <c r="L58" i="21" s="1"/>
  <c r="N45" i="21"/>
  <c r="P45" i="21" s="1"/>
  <c r="Q45" i="21"/>
  <c r="R45" i="21" s="1"/>
  <c r="H47" i="21"/>
  <c r="J47" i="21" s="1"/>
  <c r="K47" i="21"/>
  <c r="L47" i="21" s="1"/>
  <c r="T32" i="21"/>
  <c r="V32" i="21" s="1"/>
  <c r="W32" i="21"/>
  <c r="X32" i="21" s="1"/>
  <c r="N34" i="21"/>
  <c r="P34" i="21" s="1"/>
  <c r="Q34" i="21"/>
  <c r="R34" i="21" s="1"/>
  <c r="H36" i="21"/>
  <c r="J36" i="21" s="1"/>
  <c r="K36" i="21"/>
  <c r="L36" i="21" s="1"/>
  <c r="W39" i="21"/>
  <c r="X39" i="21" s="1"/>
  <c r="T39" i="21"/>
  <c r="V39" i="21" s="1"/>
  <c r="T43" i="21"/>
  <c r="V43" i="21" s="1"/>
  <c r="W43" i="21"/>
  <c r="X43" i="21" s="1"/>
  <c r="H46" i="21"/>
  <c r="J46" i="21" s="1"/>
  <c r="K46" i="21"/>
  <c r="L46" i="21" s="1"/>
  <c r="W49" i="21"/>
  <c r="X49" i="21" s="1"/>
  <c r="T49" i="21"/>
  <c r="V49" i="21" s="1"/>
  <c r="Q33" i="21"/>
  <c r="R33" i="21" s="1"/>
  <c r="N33" i="21"/>
  <c r="P33" i="21" s="1"/>
  <c r="K35" i="21"/>
  <c r="L35" i="21" s="1"/>
  <c r="H35" i="21"/>
  <c r="J35" i="21" s="1"/>
  <c r="T38" i="21"/>
  <c r="V38" i="21" s="1"/>
  <c r="W38" i="21"/>
  <c r="X38" i="21" s="1"/>
  <c r="N40" i="21"/>
  <c r="P40" i="21" s="1"/>
  <c r="Q40" i="21"/>
  <c r="R40" i="21" s="1"/>
  <c r="N44" i="21"/>
  <c r="P44" i="21" s="1"/>
  <c r="Q44" i="21"/>
  <c r="R44" i="21" s="1"/>
  <c r="T48" i="21"/>
  <c r="V48" i="21" s="1"/>
  <c r="W48" i="21"/>
  <c r="X48" i="21" s="1"/>
  <c r="N50" i="21"/>
  <c r="P50" i="21" s="1"/>
  <c r="Q50" i="21"/>
  <c r="R50" i="21" s="1"/>
  <c r="H34" i="21"/>
  <c r="J34" i="21" s="1"/>
  <c r="K34" i="21"/>
  <c r="L34" i="21" s="1"/>
  <c r="T37" i="21"/>
  <c r="V37" i="21" s="1"/>
  <c r="W37" i="21"/>
  <c r="X37" i="21" s="1"/>
  <c r="N39" i="21"/>
  <c r="P39" i="21" s="1"/>
  <c r="Q39" i="21"/>
  <c r="R39" i="21" s="1"/>
  <c r="H41" i="21"/>
  <c r="J41" i="21" s="1"/>
  <c r="K41" i="21"/>
  <c r="L41" i="21" s="1"/>
  <c r="K45" i="21"/>
  <c r="L45" i="21" s="1"/>
  <c r="H45" i="21"/>
  <c r="J45" i="21" s="1"/>
  <c r="N49" i="21"/>
  <c r="P49" i="21" s="1"/>
  <c r="Q49" i="21"/>
  <c r="R49" i="21" s="1"/>
  <c r="H51" i="21"/>
  <c r="J51" i="21" s="1"/>
  <c r="K51" i="21"/>
  <c r="L51" i="21" s="1"/>
  <c r="T36" i="21"/>
  <c r="V36" i="21" s="1"/>
  <c r="W36" i="21"/>
  <c r="X36" i="21" s="1"/>
  <c r="N38" i="21"/>
  <c r="P38" i="21" s="1"/>
  <c r="Q38" i="21"/>
  <c r="R38" i="21" s="1"/>
  <c r="H40" i="21"/>
  <c r="J40" i="21" s="1"/>
  <c r="K40" i="21"/>
  <c r="L40" i="21" s="1"/>
  <c r="T42" i="21"/>
  <c r="V42" i="21" s="1"/>
  <c r="W42" i="21"/>
  <c r="X42" i="21" s="1"/>
  <c r="T47" i="21"/>
  <c r="V47" i="21" s="1"/>
  <c r="W47" i="21"/>
  <c r="X47" i="21" s="1"/>
  <c r="H50" i="21"/>
  <c r="J50" i="21" s="1"/>
  <c r="K50" i="21"/>
  <c r="L50" i="21" s="1"/>
  <c r="W53" i="21"/>
  <c r="X53" i="21" s="1"/>
  <c r="T53" i="21"/>
  <c r="V53" i="21" s="1"/>
  <c r="Q37" i="21"/>
  <c r="R37" i="21" s="1"/>
  <c r="N37" i="21"/>
  <c r="P37" i="21" s="1"/>
  <c r="K39" i="21"/>
  <c r="L39" i="21" s="1"/>
  <c r="H39" i="21"/>
  <c r="J39" i="21" s="1"/>
  <c r="W23" i="21"/>
  <c r="X23" i="21" s="1"/>
  <c r="T23" i="21"/>
  <c r="V23" i="21" s="1"/>
  <c r="Q43" i="21"/>
  <c r="R43" i="21" s="1"/>
  <c r="N43" i="21"/>
  <c r="P43" i="21" s="1"/>
  <c r="N48" i="21"/>
  <c r="P48" i="21" s="1"/>
  <c r="Q48" i="21"/>
  <c r="R48" i="21" s="1"/>
  <c r="T52" i="21"/>
  <c r="V52" i="21" s="1"/>
  <c r="W52" i="21"/>
  <c r="X52" i="21" s="1"/>
  <c r="H38" i="21"/>
  <c r="J38" i="21" s="1"/>
  <c r="K38" i="21"/>
  <c r="L38" i="21" s="1"/>
  <c r="W41" i="21"/>
  <c r="X41" i="21" s="1"/>
  <c r="T41" i="21"/>
  <c r="V41" i="21" s="1"/>
  <c r="N24" i="21"/>
  <c r="P24" i="21" s="1"/>
  <c r="Q24" i="21"/>
  <c r="R24" i="21" s="1"/>
  <c r="H44" i="21"/>
  <c r="J44" i="21" s="1"/>
  <c r="K44" i="21"/>
  <c r="L44" i="21" s="1"/>
  <c r="K49" i="21"/>
  <c r="L49" i="21" s="1"/>
  <c r="H49" i="21"/>
  <c r="J49" i="21" s="1"/>
  <c r="N53" i="21"/>
  <c r="P53" i="21" s="1"/>
  <c r="Q53" i="21"/>
  <c r="R53" i="21" s="1"/>
  <c r="W55" i="21"/>
  <c r="X55" i="21" s="1"/>
  <c r="T55" i="21"/>
  <c r="V55" i="21" s="1"/>
  <c r="T40" i="21"/>
  <c r="V40" i="21" s="1"/>
  <c r="W40" i="21"/>
  <c r="X40" i="21" s="1"/>
  <c r="N23" i="21"/>
  <c r="P23" i="21" s="1"/>
  <c r="Q23" i="21"/>
  <c r="R23" i="21" s="1"/>
  <c r="H25" i="21"/>
  <c r="J25" i="21" s="1"/>
  <c r="K25" i="21"/>
  <c r="L25" i="21" s="1"/>
  <c r="T46" i="21"/>
  <c r="V46" i="21" s="1"/>
  <c r="W46" i="21"/>
  <c r="X46" i="21" s="1"/>
  <c r="T51" i="21"/>
  <c r="V51" i="21" s="1"/>
  <c r="W51" i="21"/>
  <c r="X51" i="21" s="1"/>
  <c r="K54" i="21"/>
  <c r="L54" i="21" s="1"/>
  <c r="H54" i="21"/>
  <c r="J54" i="21" s="1"/>
  <c r="N56" i="21"/>
  <c r="P56" i="21" s="1"/>
  <c r="Q56" i="21"/>
  <c r="R56" i="21" s="1"/>
  <c r="Q41" i="21"/>
  <c r="R41" i="21" s="1"/>
  <c r="N41" i="21"/>
  <c r="P41" i="21" s="1"/>
  <c r="H24" i="21"/>
  <c r="J24" i="21" s="1"/>
  <c r="K24" i="21"/>
  <c r="L24" i="21" s="1"/>
  <c r="W27" i="21"/>
  <c r="X27" i="21" s="1"/>
  <c r="T27" i="21"/>
  <c r="V27" i="21" s="1"/>
  <c r="Q47" i="21"/>
  <c r="R47" i="21" s="1"/>
  <c r="N47" i="21"/>
  <c r="P47" i="21" s="1"/>
  <c r="N52" i="21"/>
  <c r="P52" i="21" s="1"/>
  <c r="Q52" i="21"/>
  <c r="R52" i="21" s="1"/>
  <c r="N55" i="21"/>
  <c r="P55" i="21" s="1"/>
  <c r="Q55" i="21"/>
  <c r="R55" i="21" s="1"/>
  <c r="H57" i="21"/>
  <c r="J57" i="21" s="1"/>
  <c r="K57" i="21"/>
  <c r="L57" i="21" s="1"/>
  <c r="K23" i="21"/>
  <c r="L23" i="21" s="1"/>
  <c r="H23" i="21"/>
  <c r="J23" i="21" s="1"/>
  <c r="T26" i="21"/>
  <c r="V26" i="21" s="1"/>
  <c r="W26" i="21"/>
  <c r="X26" i="21" s="1"/>
  <c r="N28" i="21"/>
  <c r="P28" i="21" s="1"/>
  <c r="Q28" i="21"/>
  <c r="R28" i="21" s="1"/>
  <c r="H48" i="21"/>
  <c r="J48" i="21" s="1"/>
  <c r="K48" i="21"/>
  <c r="L48" i="21" s="1"/>
  <c r="K53" i="21"/>
  <c r="L53" i="21" s="1"/>
  <c r="H53" i="21"/>
  <c r="J53" i="21" s="1"/>
  <c r="H56" i="21"/>
  <c r="J56" i="21" s="1"/>
  <c r="K56" i="21"/>
  <c r="L56" i="21" s="1"/>
  <c r="W59" i="21"/>
  <c r="X59" i="21" s="1"/>
  <c r="T59" i="21"/>
  <c r="V59" i="21" s="1"/>
  <c r="M60" i="12"/>
  <c r="I13" i="12" s="1"/>
  <c r="Y60" i="12"/>
  <c r="I15" i="12" s="1"/>
  <c r="M30" i="14"/>
  <c r="Y31" i="14"/>
  <c r="Y43" i="14"/>
  <c r="M33" i="14"/>
  <c r="S32" i="14"/>
  <c r="Y30" i="14"/>
  <c r="Y28" i="14"/>
  <c r="S51" i="14"/>
  <c r="S25" i="14"/>
  <c r="S37" i="17"/>
  <c r="S60" i="12"/>
  <c r="I14" i="12" s="1"/>
  <c r="M54" i="17"/>
  <c r="M58" i="14"/>
  <c r="S44" i="14"/>
  <c r="Y33" i="14"/>
  <c r="Y41" i="14"/>
  <c r="S46" i="14"/>
  <c r="Y26" i="14"/>
  <c r="M39" i="14"/>
  <c r="Y56" i="14"/>
  <c r="Y36" i="14"/>
  <c r="M25" i="14"/>
  <c r="M37" i="14"/>
  <c r="M43" i="14"/>
  <c r="Y47" i="14"/>
  <c r="M26" i="14"/>
  <c r="S35" i="14"/>
  <c r="M57" i="14"/>
  <c r="Y52" i="14"/>
  <c r="M41" i="14"/>
  <c r="M44" i="14"/>
  <c r="S28" i="14"/>
  <c r="Y37" i="14"/>
  <c r="M50" i="14"/>
  <c r="S47" i="14"/>
  <c r="Y35" i="14"/>
  <c r="M29" i="14"/>
  <c r="S37" i="14"/>
  <c r="M27" i="14"/>
  <c r="S36" i="14"/>
  <c r="S58" i="14"/>
  <c r="M40" i="14"/>
  <c r="Y32" i="14"/>
  <c r="Y46" i="14"/>
  <c r="S39" i="14"/>
  <c r="Y59" i="14"/>
  <c r="M48" i="14"/>
  <c r="Y58" i="14"/>
  <c r="M28" i="14"/>
  <c r="S38" i="14"/>
  <c r="Y49" i="14"/>
  <c r="Y54" i="14"/>
  <c r="M55" i="14"/>
  <c r="M31" i="14"/>
  <c r="Y45" i="14"/>
  <c r="M47" i="14"/>
  <c r="S48" i="14"/>
  <c r="M59" i="14"/>
  <c r="M34" i="14"/>
  <c r="M36" i="17"/>
  <c r="S23" i="14"/>
  <c r="P60" i="14"/>
  <c r="N14" i="14" s="1"/>
  <c r="O14" i="17" s="1"/>
  <c r="S52" i="14"/>
  <c r="Y27" i="14"/>
  <c r="S31" i="14"/>
  <c r="S43" i="14"/>
  <c r="M32" i="14"/>
  <c r="S24" i="14"/>
  <c r="M49" i="14"/>
  <c r="S40" i="14"/>
  <c r="M45" i="14"/>
  <c r="S30" i="14"/>
  <c r="Y48" i="14"/>
  <c r="S34" i="14"/>
  <c r="S45" i="14"/>
  <c r="S59" i="14"/>
  <c r="Y50" i="14"/>
  <c r="Y57" i="14"/>
  <c r="M35" i="14"/>
  <c r="M52" i="14"/>
  <c r="M42" i="14"/>
  <c r="Y24" i="14"/>
  <c r="Y29" i="14"/>
  <c r="S33" i="14"/>
  <c r="S41" i="14"/>
  <c r="M36" i="14"/>
  <c r="M46" i="14"/>
  <c r="Y51" i="14"/>
  <c r="Y25" i="14"/>
  <c r="S27" i="14"/>
  <c r="Y53" i="14"/>
  <c r="S26" i="14"/>
  <c r="M38" i="14"/>
  <c r="Y23" i="14"/>
  <c r="V60" i="14"/>
  <c r="N15" i="14" s="1"/>
  <c r="O15" i="17" s="1"/>
  <c r="Y42" i="14"/>
  <c r="S29" i="14"/>
  <c r="S56" i="14"/>
  <c r="M51" i="14"/>
  <c r="M53" i="14"/>
  <c r="S42" i="14"/>
  <c r="M23" i="14"/>
  <c r="J60" i="14"/>
  <c r="N13" i="14" s="1"/>
  <c r="Y44" i="14"/>
  <c r="M54" i="14"/>
  <c r="M56" i="14"/>
  <c r="S55" i="14"/>
  <c r="M24" i="14"/>
  <c r="Y55" i="14"/>
  <c r="Y39" i="14"/>
  <c r="S53" i="14"/>
  <c r="S57" i="14"/>
  <c r="Y34" i="14"/>
  <c r="Y40" i="14"/>
  <c r="S49" i="14"/>
  <c r="Y38" i="14"/>
  <c r="S50" i="14"/>
  <c r="O14" i="14"/>
  <c r="O15" i="14"/>
  <c r="O13" i="14"/>
  <c r="N16" i="12"/>
  <c r="J60" i="17" l="1"/>
  <c r="N13" i="17" s="1"/>
  <c r="O13" i="21" s="1"/>
  <c r="S44" i="17"/>
  <c r="P60" i="17"/>
  <c r="N14" i="17" s="1"/>
  <c r="O14" i="21" s="1"/>
  <c r="M43" i="17"/>
  <c r="S50" i="17"/>
  <c r="M50" i="17"/>
  <c r="K15" i="12"/>
  <c r="L15" i="14" s="1"/>
  <c r="S28" i="21"/>
  <c r="S55" i="21"/>
  <c r="M24" i="21"/>
  <c r="S56" i="21"/>
  <c r="Y51" i="21"/>
  <c r="M25" i="21"/>
  <c r="Y40" i="21"/>
  <c r="S53" i="21"/>
  <c r="M44" i="21"/>
  <c r="Y52" i="21"/>
  <c r="Y47" i="21"/>
  <c r="M40" i="21"/>
  <c r="Y36" i="21"/>
  <c r="S49" i="21"/>
  <c r="M41" i="21"/>
  <c r="S50" i="21"/>
  <c r="S44" i="21"/>
  <c r="M46" i="21"/>
  <c r="S34" i="21"/>
  <c r="M47" i="21"/>
  <c r="M58" i="21"/>
  <c r="S35" i="21"/>
  <c r="M30" i="21"/>
  <c r="Y44" i="21"/>
  <c r="S36" i="21"/>
  <c r="Y56" i="21"/>
  <c r="M32" i="21"/>
  <c r="Y28" i="21"/>
  <c r="M33" i="21"/>
  <c r="Y29" i="21"/>
  <c r="S42" i="21"/>
  <c r="M52" i="21"/>
  <c r="Y57" i="21"/>
  <c r="M27" i="21"/>
  <c r="S51" i="21"/>
  <c r="M55" i="21"/>
  <c r="Y30" i="21"/>
  <c r="S26" i="21"/>
  <c r="M56" i="21"/>
  <c r="M48" i="21"/>
  <c r="Y46" i="21"/>
  <c r="S24" i="21"/>
  <c r="M38" i="21"/>
  <c r="S48" i="21"/>
  <c r="M50" i="21"/>
  <c r="Y42" i="21"/>
  <c r="S38" i="21"/>
  <c r="M51" i="21"/>
  <c r="M34" i="21"/>
  <c r="S40" i="21"/>
  <c r="Y43" i="21"/>
  <c r="M36" i="21"/>
  <c r="Y32" i="21"/>
  <c r="M37" i="21"/>
  <c r="Y33" i="21"/>
  <c r="S46" i="21"/>
  <c r="M42" i="21"/>
  <c r="Y37" i="21"/>
  <c r="Y38" i="21"/>
  <c r="Y26" i="21"/>
  <c r="M57" i="21"/>
  <c r="S52" i="21"/>
  <c r="S39" i="21"/>
  <c r="Y48" i="21"/>
  <c r="S45" i="21"/>
  <c r="Y34" i="21"/>
  <c r="Y58" i="21"/>
  <c r="Y50" i="21"/>
  <c r="S30" i="21"/>
  <c r="M43" i="21"/>
  <c r="S27" i="21"/>
  <c r="V60" i="17"/>
  <c r="N15" i="17" s="1"/>
  <c r="O15" i="21" s="1"/>
  <c r="Y59" i="21"/>
  <c r="M53" i="21"/>
  <c r="J60" i="21"/>
  <c r="M23" i="21"/>
  <c r="S47" i="21"/>
  <c r="Y41" i="21"/>
  <c r="S43" i="21"/>
  <c r="M39" i="21"/>
  <c r="Y53" i="21"/>
  <c r="S33" i="21"/>
  <c r="Y39" i="21"/>
  <c r="M31" i="21"/>
  <c r="Y45" i="21"/>
  <c r="M59" i="21"/>
  <c r="S25" i="21"/>
  <c r="Y31" i="21"/>
  <c r="N16" i="14"/>
  <c r="O13" i="17"/>
  <c r="O16" i="17" s="1"/>
  <c r="Y27" i="21"/>
  <c r="S41" i="21"/>
  <c r="M54" i="21"/>
  <c r="Y55" i="21"/>
  <c r="M49" i="21"/>
  <c r="V60" i="21"/>
  <c r="Y23" i="21"/>
  <c r="S37" i="21"/>
  <c r="M45" i="21"/>
  <c r="M35" i="21"/>
  <c r="Y49" i="21"/>
  <c r="S57" i="21"/>
  <c r="S29" i="21"/>
  <c r="Y35" i="21"/>
  <c r="S23" i="21"/>
  <c r="P60" i="21"/>
  <c r="Y54" i="21"/>
  <c r="S31" i="21"/>
  <c r="M26" i="21"/>
  <c r="S58" i="21"/>
  <c r="S32" i="21"/>
  <c r="S59" i="21"/>
  <c r="M28" i="21"/>
  <c r="Y24" i="21"/>
  <c r="M29" i="21"/>
  <c r="Y25" i="21"/>
  <c r="Y60" i="17"/>
  <c r="I15" i="17" s="1"/>
  <c r="I16" i="12"/>
  <c r="K14" i="12"/>
  <c r="L14" i="14" s="1"/>
  <c r="K13" i="12"/>
  <c r="M60" i="14"/>
  <c r="I13" i="14" s="1"/>
  <c r="Y60" i="14"/>
  <c r="I15" i="14" s="1"/>
  <c r="S60" i="14"/>
  <c r="I14" i="14" s="1"/>
  <c r="O17" i="12"/>
  <c r="W14" i="12" s="1"/>
  <c r="O16" i="14"/>
  <c r="M60" i="17" l="1"/>
  <c r="I13" i="17" s="1"/>
  <c r="O16" i="21"/>
  <c r="S60" i="17"/>
  <c r="I14" i="17" s="1"/>
  <c r="N16" i="17"/>
  <c r="O17" i="17" s="1"/>
  <c r="W14" i="17" s="1"/>
  <c r="N13" i="21"/>
  <c r="N14" i="21"/>
  <c r="S60" i="21"/>
  <c r="I14" i="21" s="1"/>
  <c r="Y60" i="21"/>
  <c r="I15" i="21" s="1"/>
  <c r="N15" i="21"/>
  <c r="M60" i="21"/>
  <c r="I13" i="21" s="1"/>
  <c r="K15" i="17"/>
  <c r="L15" i="21" s="1"/>
  <c r="K16" i="12"/>
  <c r="L17" i="12" s="1"/>
  <c r="W15" i="12" s="1"/>
  <c r="L13" i="14"/>
  <c r="L16" i="14" s="1"/>
  <c r="R16" i="14" s="1"/>
  <c r="K13" i="14"/>
  <c r="L13" i="17" s="1"/>
  <c r="I16" i="14"/>
  <c r="K15" i="14"/>
  <c r="L15" i="17" s="1"/>
  <c r="K14" i="14"/>
  <c r="L14" i="17" s="1"/>
  <c r="O17" i="14"/>
  <c r="W14" i="14" s="1"/>
  <c r="I16" i="17" l="1"/>
  <c r="K13" i="17"/>
  <c r="L13" i="21" s="1"/>
  <c r="K14" i="17"/>
  <c r="L14" i="21" s="1"/>
  <c r="I16" i="21"/>
  <c r="L16" i="17"/>
  <c r="R16" i="17" s="1"/>
  <c r="K15" i="21"/>
  <c r="K14" i="21"/>
  <c r="K13" i="21"/>
  <c r="N16" i="21"/>
  <c r="Q16" i="12"/>
  <c r="R17" i="12" s="1"/>
  <c r="W13" i="12" s="1"/>
  <c r="W17" i="12" s="1"/>
  <c r="K16" i="14"/>
  <c r="L17" i="14" s="1"/>
  <c r="W15" i="14" s="1"/>
  <c r="L16" i="21" l="1"/>
  <c r="R16" i="21" s="1"/>
  <c r="K16" i="17"/>
  <c r="Q16" i="17" s="1"/>
  <c r="R17" i="17" s="1"/>
  <c r="W13" i="17" s="1"/>
  <c r="O17" i="21"/>
  <c r="W14" i="21" s="1"/>
  <c r="K16" i="21"/>
  <c r="Q16" i="14"/>
  <c r="R17" i="14" s="1"/>
  <c r="W13" i="14" s="1"/>
  <c r="W17" i="14" s="1"/>
  <c r="L17" i="21" l="1"/>
  <c r="W15" i="21" s="1"/>
  <c r="L17" i="17"/>
  <c r="W15" i="17" s="1"/>
  <c r="W17" i="17" s="1"/>
  <c r="Q16" i="21"/>
  <c r="R17" i="21" s="1"/>
  <c r="W13" i="21" s="1"/>
  <c r="W17" i="21" l="1"/>
</calcChain>
</file>

<file path=xl/sharedStrings.xml><?xml version="1.0" encoding="utf-8"?>
<sst xmlns="http://schemas.openxmlformats.org/spreadsheetml/2006/main" count="442" uniqueCount="143">
  <si>
    <t>Jahre</t>
  </si>
  <si>
    <t>Zinssatz</t>
  </si>
  <si>
    <t>Eintritt</t>
  </si>
  <si>
    <t>Jubiläum 1</t>
  </si>
  <si>
    <t>Jubiläum 2</t>
  </si>
  <si>
    <t>Jubiläum 3</t>
  </si>
  <si>
    <t>Geb-Jahr</t>
  </si>
  <si>
    <t>Zähler 1</t>
  </si>
  <si>
    <t>Nenner 1</t>
  </si>
  <si>
    <t>Betrag 1</t>
  </si>
  <si>
    <t>abgez. 1</t>
  </si>
  <si>
    <t>RestLZ 1</t>
  </si>
  <si>
    <t>Zinssatz 1</t>
  </si>
  <si>
    <t>Zähler 2</t>
  </si>
  <si>
    <t>Nenner 2</t>
  </si>
  <si>
    <t>Betrag 2</t>
  </si>
  <si>
    <t>RestLZ 2</t>
  </si>
  <si>
    <t>Zinssatz 2</t>
  </si>
  <si>
    <t>abgez. 2</t>
  </si>
  <si>
    <t>Zähler 3</t>
  </si>
  <si>
    <t>Nenner 3</t>
  </si>
  <si>
    <t>Betrag 3</t>
  </si>
  <si>
    <t>RestLZ 3</t>
  </si>
  <si>
    <t>Zinssatz 3</t>
  </si>
  <si>
    <t>abgez. 3</t>
  </si>
  <si>
    <t>= Eingabefelder</t>
  </si>
  <si>
    <t>= Ergebnis</t>
  </si>
  <si>
    <t>Abschlussstichtag</t>
  </si>
  <si>
    <t>Jubiläumsrückstellung</t>
  </si>
  <si>
    <t>Zinsanteil</t>
  </si>
  <si>
    <t>Zuführung insgesamt</t>
  </si>
  <si>
    <t>davon Primäraufwand</t>
  </si>
  <si>
    <t>davon Zinsaufwand</t>
  </si>
  <si>
    <t>Primäranteil</t>
  </si>
  <si>
    <t>Kontrolle:</t>
  </si>
  <si>
    <t>Mitarbeiter 1</t>
  </si>
  <si>
    <t>Mitarbeiter 2</t>
  </si>
  <si>
    <t>Mitarbeiter 3</t>
  </si>
  <si>
    <t>Mitarbeiter 4</t>
  </si>
  <si>
    <t>Mitarbeiter 5</t>
  </si>
  <si>
    <t>Mitarbeiter 6</t>
  </si>
  <si>
    <t>Mitarbeiter 7</t>
  </si>
  <si>
    <t>Mitarbeiter 8</t>
  </si>
  <si>
    <t>Mitarbeiter 9</t>
  </si>
  <si>
    <t>Mitarbeiter 10</t>
  </si>
  <si>
    <t>Mitarbeiter 11</t>
  </si>
  <si>
    <t>Mitarbeiter 12</t>
  </si>
  <si>
    <t>Mitarbeiter 13</t>
  </si>
  <si>
    <t>Mitarbeiter 14</t>
  </si>
  <si>
    <t>Mitarbeiter 15</t>
  </si>
  <si>
    <t>Mitarbeiter 16</t>
  </si>
  <si>
    <t>Mitarbeiter 17</t>
  </si>
  <si>
    <t>Mitarbeiter 18</t>
  </si>
  <si>
    <t>Mitarbeiter 19</t>
  </si>
  <si>
    <t>Mitarbeiter 20</t>
  </si>
  <si>
    <t>Mitarbeiter 21</t>
  </si>
  <si>
    <t>Mitarbeiter 22</t>
  </si>
  <si>
    <t>Mitarbeiter 23</t>
  </si>
  <si>
    <t>Mitarbeiter 24</t>
  </si>
  <si>
    <t>Mitarbeiter 25</t>
  </si>
  <si>
    <t>Mitarbeiter 26</t>
  </si>
  <si>
    <t>Mitarbeiter 27</t>
  </si>
  <si>
    <t>Mitarbeiter 28</t>
  </si>
  <si>
    <t>Mitarbeiter 29</t>
  </si>
  <si>
    <t>Mitarbeiter 30</t>
  </si>
  <si>
    <t>Mitarbeiter 31</t>
  </si>
  <si>
    <t>Mitarbeiter 32</t>
  </si>
  <si>
    <t>Mitarbeiter 33</t>
  </si>
  <si>
    <t>Mitarbeiter 34</t>
  </si>
  <si>
    <t>Mitarbeiter 35</t>
  </si>
  <si>
    <t>Mitarbeiter 36</t>
  </si>
  <si>
    <t>Mitarbeiter 37</t>
  </si>
  <si>
    <t>Legende für Zeilen</t>
  </si>
  <si>
    <t>Eingabefelder</t>
  </si>
  <si>
    <t xml:space="preserve">  Unternehmensnummer: </t>
  </si>
  <si>
    <t>Eingabeblatt</t>
  </si>
  <si>
    <t xml:space="preserve">Unternehmen: </t>
  </si>
  <si>
    <t>Unternehmensnummer:</t>
  </si>
  <si>
    <t>Buchungsfelder</t>
  </si>
  <si>
    <t>Zuwendung 1</t>
  </si>
  <si>
    <t>Zuwendung 2</t>
  </si>
  <si>
    <t>Zuwendung 3</t>
  </si>
  <si>
    <t>Rückstellung 1</t>
  </si>
  <si>
    <t>Rückstellung 2</t>
  </si>
  <si>
    <t>Rückstellung 3</t>
  </si>
  <si>
    <t>Summe</t>
  </si>
  <si>
    <t>Berichtsjahr</t>
  </si>
  <si>
    <t>Vorjahr</t>
  </si>
  <si>
    <t>XY GmbH/eG</t>
  </si>
  <si>
    <t>Berichtsjahr:</t>
  </si>
  <si>
    <t xml:space="preserve">  Berichtsjahr:</t>
  </si>
  <si>
    <t>durchschnittliches Renteneintrittsalter</t>
  </si>
  <si>
    <t>Hinweis: Alle Angaben ohne Gewähr.</t>
  </si>
  <si>
    <t>https://www.bundesbank.de/resource/blob/650652/72c75905b23645f4084a8541e9ae55fa/mL/abzinsungszinssaetze-data.pdf</t>
  </si>
  <si>
    <t>Vorbemerkungen:</t>
  </si>
  <si>
    <t>Hinweise zur Benutzung des Berechnungsbeispiels sowie zugrunde gelegte Annahmen:</t>
  </si>
  <si>
    <t>Rückstellungen für Jubiläumszuwendungenen sind handelsbilanziell nach vernünftiger kaufmännischer Beurteilung zum notwendigen Erfüllungsbe-</t>
  </si>
  <si>
    <t>(Alle in der vorliegenden Version enthaltenen Werte sind Beispielswerte, die für die Rückstellungsbewertung zwingend vom bilanzierenden Unter-</t>
  </si>
  <si>
    <t>nehmen ersetzt werden müssen.)</t>
  </si>
  <si>
    <t>"durchschnittliches Renteneintrittsalter"</t>
  </si>
  <si>
    <t>Bitte geben Sie hier das durchschnittliche Renteneintrittalter in Ihrem Unternehmen ein.</t>
  </si>
  <si>
    <t>Bitte geben Sie hier, die Zeit der Betriebsuzugehörigkeit in Jahren an, bei der Sie Ihren Mitarbeitern eine Jubiläumszuwendung geben.</t>
  </si>
  <si>
    <t>"Zuwendung 1", "Zuwendung 2" und "Zuwendung 3"</t>
  </si>
  <si>
    <t>Bitte geben Sie hier, die Höhe der Zuwendung je nach Betriebszugehörigkeit an.</t>
  </si>
  <si>
    <t xml:space="preserve">Die Verpflichtung zur Leistung von Jubiläumszuwendungen ist in den Jahren wirtschaftlich verursacht, in denen der Arbeitnehmer seine Arbeitsleistung </t>
  </si>
  <si>
    <t>Mitarbeiter</t>
  </si>
  <si>
    <t>"Mitarbeiter", "Geburtsjahr" und "Eintritt"</t>
  </si>
  <si>
    <t xml:space="preserve">Bitte geben Sie für jeden Ihrer Mitarbeiter zeilenweise den Namen, das Geburtsjahr und das Jahr, in dem der Mitarbeiter in Ihrem Unternehmen </t>
  </si>
  <si>
    <t>begonnen hat zu arbeiten, ein.</t>
  </si>
  <si>
    <t>"Betriebszugehörigkeit 1", "Betriebszughörigkeit 2" und "Betriebszugehörigkeit 3"</t>
  </si>
  <si>
    <t>Betriebszugehörigkeit 1</t>
  </si>
  <si>
    <t>Betriebszugehörigkeit 2</t>
  </si>
  <si>
    <t>Betriebszugehörigkeit 3</t>
  </si>
  <si>
    <t xml:space="preserve">Rückstellungen mit einer Restlaufzeit von mehr als einem Jahr sind gem. § 253 Abs. 2 HGB mit dem ihrer Restlaufzeit entsprechenden durchschnittli- </t>
  </si>
  <si>
    <t xml:space="preserve">chen Marktzinssatz der vergangenen sieben Geschäftsjahre abzuzinsen. Diese laufzeitadäquaten Zinssätze werden von der Deutschen Bundesbank </t>
  </si>
  <si>
    <t>nach Maßgabe einer Rechtsverordnung ermittelt und monatlich bekannt gegeben (s. nachfolgender Link).</t>
  </si>
  <si>
    <r>
      <t xml:space="preserve">Im Tabellenblatt </t>
    </r>
    <r>
      <rPr>
        <b/>
        <u/>
        <sz val="10"/>
        <color theme="5"/>
        <rFont val="Arial"/>
        <family val="2"/>
      </rPr>
      <t>"Eingabenblatt, Legende, Hinweise"</t>
    </r>
    <r>
      <rPr>
        <b/>
        <u/>
        <sz val="10"/>
        <color theme="1"/>
        <rFont val="Arial"/>
        <family val="2"/>
      </rPr>
      <t xml:space="preserve"> sind folgende Eingaben zu machen:</t>
    </r>
  </si>
  <si>
    <t xml:space="preserve">  Unternehmensname:</t>
  </si>
  <si>
    <t>"Unternehmensname" und "Mandantennummer"</t>
  </si>
  <si>
    <t>Tragen Sie bitte zunächst den Unternehmensnamen und die Mandantennummer ein.</t>
  </si>
  <si>
    <t>"Berichtsjahr"</t>
  </si>
  <si>
    <t>(Im vorliegenden Beispiel bei 10 Jahren, 25 Jahren und 40 Jahren Betriebszugehörigkeit)</t>
  </si>
  <si>
    <t>Hinweis:</t>
  </si>
  <si>
    <t>Sofern Sie Ihren Mitarbeitern nicht drei Jubiläumszuwendungen gewähren, tragen Sie bitte z.B. bei zwei Zuwendungen "€ 0,00" ein.</t>
  </si>
  <si>
    <t xml:space="preserve">Für den Fall, dass das Ausscheiden eines Mitarbeiters vor Erreichen des nächsten Jubiläums bereits feststeht, ist der betroffene Mitarbeiter nicht </t>
  </si>
  <si>
    <t>aufzunehmen.</t>
  </si>
  <si>
    <t xml:space="preserve">Rückstellung </t>
  </si>
  <si>
    <t>Zukünftige Kostensteigerungen sind zu berücksichtigen. Die Rückstellung ist gem. § 253 Abs. 2 HGB abzuzinsen.</t>
  </si>
  <si>
    <t>Zinssätze Dezember 2018</t>
  </si>
  <si>
    <t>Zinssätze Dezember 2017</t>
  </si>
  <si>
    <r>
      <t xml:space="preserve">Eingaben können nur in den </t>
    </r>
    <r>
      <rPr>
        <b/>
        <sz val="10"/>
        <color rgb="FF538DD5"/>
        <rFont val="Arial"/>
        <family val="2"/>
      </rPr>
      <t>blau markierten Feldern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vorgenommen werden. Alle anderen Felder sind schreibgeschützt. </t>
    </r>
  </si>
  <si>
    <t xml:space="preserve">Arbeitgebers bis zur Leistung der Jubiläumszuwendung ein Erfüllungsrückstand besteht, der die Bildung einer Verbindlichkeitsrückstellung in der  </t>
  </si>
  <si>
    <t xml:space="preserve">trag anzusetzen. </t>
  </si>
  <si>
    <t xml:space="preserve">(Im vorliegenden Beispiel betragen die jeweiligen Zuwendungen bei 10 Jahren = € 250,00, bei 25 Jahren = € 500,00 und bei 40 Jahren = € 1.000,00) </t>
  </si>
  <si>
    <t>Handelsbilanz gebietet (Beck'scher Bilanzkommentar, 12. Aufl., § 249, Tz. 100).</t>
  </si>
  <si>
    <t>Zinssätze Dezember 2019</t>
  </si>
  <si>
    <t>Tragen Sie hier bitte das aktuelle Berichtsjahr ein.</t>
  </si>
  <si>
    <t xml:space="preserve">erbracht hat. Die Jubiläumszuwendung ist arbeitsrechtlich ein weiteres Entgelt für die bisher erbrachten Arbeitsleistungen, so dass auf Seiten des </t>
  </si>
  <si>
    <t xml:space="preserve">Bei der nachfolgenden Berechnung wird davon ausgegangen, dass im Jahresabschluss zum 31.12.2019 bereits Jubiläumsrückstellungen bestanden. </t>
  </si>
  <si>
    <r>
      <t xml:space="preserve">Im Tabellenblatt </t>
    </r>
    <r>
      <rPr>
        <b/>
        <u/>
        <sz val="10"/>
        <color theme="5"/>
        <rFont val="Arial"/>
        <family val="2"/>
      </rPr>
      <t>"Rückstellung 2020"</t>
    </r>
    <r>
      <rPr>
        <b/>
        <u/>
        <sz val="10"/>
        <color theme="1"/>
        <rFont val="Arial"/>
        <family val="2"/>
      </rPr>
      <t xml:space="preserve"> sind folgende Eingaben zu machen:</t>
    </r>
  </si>
  <si>
    <r>
      <t xml:space="preserve">Im Tabellenblatt </t>
    </r>
    <r>
      <rPr>
        <b/>
        <u/>
        <sz val="10"/>
        <color theme="5"/>
        <rFont val="Arial"/>
        <family val="2"/>
      </rPr>
      <t>"Zinssätze 2020"</t>
    </r>
    <r>
      <rPr>
        <b/>
        <u/>
        <sz val="10"/>
        <color theme="1"/>
        <rFont val="Arial"/>
        <family val="2"/>
      </rPr>
      <t xml:space="preserve"> sind folgende Eingaben zu machen:</t>
    </r>
  </si>
  <si>
    <t>Zinssätze Dezember 2020</t>
  </si>
  <si>
    <t>Stand: 19.01.2021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</si>
</sst>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9" x14ac:knownFonts="1">
    <font>
      <sz val="10"/>
      <name val="Arial"/>
    </font>
    <font>
      <sz val="10"/>
      <name val="Frutiger 45 Light"/>
      <family val="2"/>
    </font>
    <font>
      <sz val="10"/>
      <color rgb="FF233541"/>
      <name val="Arial"/>
      <family val="2"/>
    </font>
    <font>
      <b/>
      <sz val="10"/>
      <color rgb="FF233541"/>
      <name val="Arial"/>
      <family val="2"/>
    </font>
    <font>
      <b/>
      <sz val="10"/>
      <color rgb="FFFFFFFF"/>
      <name val="Arial"/>
      <family val="2"/>
    </font>
    <font>
      <sz val="10"/>
      <color rgb="FFFF0000"/>
      <name val="Arial"/>
      <family val="2"/>
    </font>
    <font>
      <b/>
      <sz val="10"/>
      <color rgb="FF3D5D72"/>
      <name val="Arial"/>
      <family val="2"/>
    </font>
    <font>
      <sz val="10"/>
      <color rgb="FF3D5D72"/>
      <name val="Arial"/>
      <family val="2"/>
    </font>
    <font>
      <sz val="10"/>
      <color rgb="FF6EBD48"/>
      <name val="Arial"/>
      <family val="2"/>
    </font>
    <font>
      <sz val="10"/>
      <color rgb="FFA7D791"/>
      <name val="Arial"/>
      <family val="2"/>
    </font>
    <font>
      <b/>
      <u/>
      <sz val="10"/>
      <color rgb="FF3D5D72"/>
      <name val="Arial"/>
      <family val="2"/>
    </font>
    <font>
      <i/>
      <sz val="10"/>
      <color rgb="FF3D5D72"/>
      <name val="Arial"/>
      <family val="2"/>
    </font>
    <font>
      <sz val="10"/>
      <color theme="0"/>
      <name val="Arial"/>
      <family val="2"/>
    </font>
    <font>
      <b/>
      <sz val="10"/>
      <color rgb="FF6EBD48"/>
      <name val="Arial"/>
      <family val="2"/>
    </font>
    <font>
      <b/>
      <sz val="10"/>
      <color theme="0"/>
      <name val="Arial"/>
      <family val="2"/>
    </font>
    <font>
      <b/>
      <u/>
      <sz val="10"/>
      <color theme="5"/>
      <name val="Arial"/>
      <family val="2"/>
    </font>
    <font>
      <b/>
      <sz val="10"/>
      <color theme="5"/>
      <name val="Arial"/>
      <family val="2"/>
    </font>
    <font>
      <sz val="10"/>
      <name val="Frutiger 45 Light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7"/>
      <name val="Arial"/>
      <family val="2"/>
    </font>
    <font>
      <b/>
      <sz val="10"/>
      <color theme="7"/>
      <name val="Arial"/>
      <family val="2"/>
    </font>
    <font>
      <b/>
      <sz val="12"/>
      <color theme="5"/>
      <name val="Arial"/>
      <family val="2"/>
    </font>
    <font>
      <sz val="10"/>
      <color theme="4"/>
      <name val="Arial"/>
      <family val="2"/>
    </font>
    <font>
      <b/>
      <u/>
      <sz val="12"/>
      <color theme="1"/>
      <name val="Arial"/>
      <family val="2"/>
    </font>
    <font>
      <b/>
      <sz val="10"/>
      <color rgb="FF538DD5"/>
      <name val="Arial"/>
      <family val="2"/>
    </font>
    <font>
      <u/>
      <sz val="10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3D5D72"/>
        <bgColor rgb="FF000000"/>
      </patternFill>
    </fill>
    <fill>
      <patternFill patternType="solid">
        <fgColor rgb="FFCDDBE4"/>
        <bgColor rgb="FF000000"/>
      </patternFill>
    </fill>
    <fill>
      <patternFill patternType="solid">
        <fgColor rgb="FFFBD7AE"/>
        <bgColor rgb="FF000000"/>
      </patternFill>
    </fill>
    <fill>
      <patternFill patternType="solid">
        <fgColor rgb="FF3D5D7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1" tint="0.79998168889431442"/>
        <bgColor rgb="FF000000"/>
      </patternFill>
    </fill>
    <fill>
      <patternFill patternType="solid">
        <fgColor theme="1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6EBD48"/>
      </left>
      <right/>
      <top style="thick">
        <color rgb="FF6EBD48"/>
      </top>
      <bottom/>
      <diagonal/>
    </border>
    <border>
      <left/>
      <right/>
      <top style="thick">
        <color rgb="FF6EBD48"/>
      </top>
      <bottom/>
      <diagonal/>
    </border>
    <border>
      <left/>
      <right style="thick">
        <color rgb="FF6EBD48"/>
      </right>
      <top style="thick">
        <color rgb="FF6EBD48"/>
      </top>
      <bottom/>
      <diagonal/>
    </border>
    <border>
      <left style="thick">
        <color rgb="FF6EBD48"/>
      </left>
      <right/>
      <top/>
      <bottom/>
      <diagonal/>
    </border>
    <border>
      <left/>
      <right style="thick">
        <color rgb="FF6EBD48"/>
      </right>
      <top/>
      <bottom/>
      <diagonal/>
    </border>
    <border>
      <left style="thick">
        <color rgb="FF6EBD48"/>
      </left>
      <right/>
      <top/>
      <bottom style="thick">
        <color rgb="FF6EBD48"/>
      </bottom>
      <diagonal/>
    </border>
    <border>
      <left/>
      <right/>
      <top/>
      <bottom style="thick">
        <color rgb="FF6EBD48"/>
      </bottom>
      <diagonal/>
    </border>
    <border>
      <left/>
      <right style="thick">
        <color rgb="FF6EBD48"/>
      </right>
      <top/>
      <bottom style="thick">
        <color rgb="FF6EBD48"/>
      </bottom>
      <diagonal/>
    </border>
    <border>
      <left/>
      <right/>
      <top style="thin">
        <color rgb="FF3D5D72"/>
      </top>
      <bottom style="medium">
        <color rgb="FF3D5D72"/>
      </bottom>
      <diagonal/>
    </border>
    <border>
      <left/>
      <right/>
      <top/>
      <bottom style="medium">
        <color rgb="FF3D5D72"/>
      </bottom>
      <diagonal/>
    </border>
    <border>
      <left style="thin">
        <color rgb="FF3D5D72"/>
      </left>
      <right/>
      <top style="thin">
        <color rgb="FF3D5D72"/>
      </top>
      <bottom/>
      <diagonal/>
    </border>
    <border>
      <left style="thin">
        <color rgb="FF3D5D72"/>
      </left>
      <right/>
      <top/>
      <bottom/>
      <diagonal/>
    </border>
    <border>
      <left/>
      <right style="thin">
        <color rgb="FF3D5D72"/>
      </right>
      <top/>
      <bottom/>
      <diagonal/>
    </border>
    <border>
      <left style="thin">
        <color rgb="FF3D5D72"/>
      </left>
      <right/>
      <top/>
      <bottom style="thin">
        <color rgb="FF3D5D72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D5D72"/>
      </bottom>
      <diagonal/>
    </border>
    <border>
      <left/>
      <right/>
      <top style="thin">
        <color theme="1"/>
      </top>
      <bottom style="medium">
        <color rgb="FF3D5D7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7" fillId="0" borderId="0"/>
    <xf numFmtId="0" fontId="1" fillId="0" borderId="0"/>
  </cellStyleXfs>
  <cellXfs count="141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4" fillId="3" borderId="2" xfId="0" applyFont="1" applyFill="1" applyBorder="1"/>
    <xf numFmtId="0" fontId="2" fillId="3" borderId="3" xfId="0" applyFont="1" applyFill="1" applyBorder="1"/>
    <xf numFmtId="0" fontId="5" fillId="3" borderId="3" xfId="0" applyFont="1" applyFill="1" applyBorder="1"/>
    <xf numFmtId="0" fontId="2" fillId="3" borderId="4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4" fillId="3" borderId="5" xfId="0" applyFont="1" applyFill="1" applyBorder="1"/>
    <xf numFmtId="0" fontId="2" fillId="3" borderId="0" xfId="0" applyFont="1" applyFill="1" applyBorder="1"/>
    <xf numFmtId="0" fontId="2" fillId="3" borderId="6" xfId="0" applyFont="1" applyFill="1" applyBorder="1"/>
    <xf numFmtId="0" fontId="8" fillId="3" borderId="0" xfId="0" applyFont="1" applyFill="1" applyBorder="1"/>
    <xf numFmtId="0" fontId="7" fillId="4" borderId="0" xfId="0" applyFont="1" applyFill="1" applyBorder="1"/>
    <xf numFmtId="0" fontId="8" fillId="3" borderId="0" xfId="0" applyFont="1" applyFill="1" applyBorder="1" applyAlignment="1">
      <alignment horizontal="center"/>
    </xf>
    <xf numFmtId="0" fontId="7" fillId="5" borderId="0" xfId="0" applyFont="1" applyFill="1" applyBorder="1"/>
    <xf numFmtId="0" fontId="3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4" fillId="3" borderId="5" xfId="0" applyFont="1" applyFill="1" applyBorder="1" applyAlignment="1">
      <alignment horizontal="left"/>
    </xf>
    <xf numFmtId="0" fontId="13" fillId="3" borderId="16" xfId="0" applyFont="1" applyFill="1" applyBorder="1" applyAlignment="1" applyProtection="1">
      <alignment horizontal="center"/>
      <protection locked="0"/>
    </xf>
    <xf numFmtId="0" fontId="13" fillId="3" borderId="16" xfId="0" applyNumberFormat="1" applyFont="1" applyFill="1" applyBorder="1" applyAlignment="1" applyProtection="1">
      <alignment horizontal="center"/>
    </xf>
    <xf numFmtId="0" fontId="4" fillId="3" borderId="3" xfId="0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left"/>
    </xf>
    <xf numFmtId="0" fontId="3" fillId="3" borderId="8" xfId="0" applyFont="1" applyFill="1" applyBorder="1"/>
    <xf numFmtId="0" fontId="6" fillId="0" borderId="0" xfId="1" applyFont="1" applyFill="1" applyBorder="1" applyAlignment="1">
      <alignment horizontal="left"/>
    </xf>
    <xf numFmtId="0" fontId="6" fillId="7" borderId="0" xfId="1" applyFont="1" applyFill="1" applyBorder="1" applyAlignment="1">
      <alignment horizontal="left"/>
    </xf>
    <xf numFmtId="0" fontId="10" fillId="7" borderId="0" xfId="1" applyFont="1" applyFill="1" applyBorder="1" applyAlignment="1">
      <alignment horizontal="left"/>
    </xf>
    <xf numFmtId="0" fontId="7" fillId="7" borderId="0" xfId="1" applyFont="1" applyFill="1" applyBorder="1" applyAlignment="1">
      <alignment horizontal="left"/>
    </xf>
    <xf numFmtId="0" fontId="6" fillId="7" borderId="21" xfId="1" applyFont="1" applyFill="1" applyBorder="1" applyAlignment="1">
      <alignment horizontal="left"/>
    </xf>
    <xf numFmtId="0" fontId="6" fillId="7" borderId="22" xfId="1" applyFont="1" applyFill="1" applyBorder="1" applyAlignment="1">
      <alignment horizontal="left"/>
    </xf>
    <xf numFmtId="0" fontId="6" fillId="7" borderId="24" xfId="1" applyFont="1" applyFill="1" applyBorder="1" applyAlignment="1">
      <alignment horizontal="left"/>
    </xf>
    <xf numFmtId="4" fontId="18" fillId="7" borderId="0" xfId="2" applyNumberFormat="1" applyFont="1" applyFill="1" applyBorder="1" applyProtection="1">
      <protection hidden="1"/>
    </xf>
    <xf numFmtId="4" fontId="19" fillId="0" borderId="0" xfId="2" applyNumberFormat="1" applyFont="1" applyBorder="1" applyProtection="1">
      <protection hidden="1"/>
    </xf>
    <xf numFmtId="4" fontId="19" fillId="7" borderId="0" xfId="2" applyNumberFormat="1" applyFont="1" applyFill="1" applyBorder="1" applyProtection="1">
      <protection hidden="1"/>
    </xf>
    <xf numFmtId="4" fontId="20" fillId="7" borderId="0" xfId="2" applyNumberFormat="1" applyFont="1" applyFill="1" applyBorder="1" applyProtection="1">
      <protection hidden="1"/>
    </xf>
    <xf numFmtId="4" fontId="21" fillId="7" borderId="0" xfId="2" applyNumberFormat="1" applyFont="1" applyFill="1" applyBorder="1" applyProtection="1">
      <protection hidden="1"/>
    </xf>
    <xf numFmtId="0" fontId="6" fillId="7" borderId="26" xfId="1" applyFont="1" applyFill="1" applyBorder="1" applyAlignment="1">
      <alignment horizontal="left"/>
    </xf>
    <xf numFmtId="4" fontId="18" fillId="7" borderId="27" xfId="2" applyNumberFormat="1" applyFont="1" applyFill="1" applyBorder="1" applyProtection="1">
      <protection hidden="1"/>
    </xf>
    <xf numFmtId="0" fontId="7" fillId="4" borderId="29" xfId="0" applyFont="1" applyFill="1" applyBorder="1" applyProtection="1">
      <protection locked="0"/>
    </xf>
    <xf numFmtId="164" fontId="7" fillId="4" borderId="29" xfId="0" applyNumberFormat="1" applyFont="1" applyFill="1" applyBorder="1" applyProtection="1">
      <protection locked="0"/>
    </xf>
    <xf numFmtId="0" fontId="7" fillId="15" borderId="29" xfId="0" applyFont="1" applyFill="1" applyBorder="1" applyProtection="1">
      <protection locked="0"/>
    </xf>
    <xf numFmtId="0" fontId="7" fillId="15" borderId="30" xfId="0" applyFont="1" applyFill="1" applyBorder="1" applyProtection="1">
      <protection locked="0"/>
    </xf>
    <xf numFmtId="4" fontId="18" fillId="7" borderId="22" xfId="2" applyNumberFormat="1" applyFont="1" applyFill="1" applyBorder="1" applyProtection="1">
      <protection hidden="1"/>
    </xf>
    <xf numFmtId="4" fontId="19" fillId="7" borderId="27" xfId="2" applyNumberFormat="1" applyFont="1" applyFill="1" applyBorder="1" applyProtection="1">
      <protection hidden="1"/>
    </xf>
    <xf numFmtId="0" fontId="22" fillId="7" borderId="0" xfId="1" applyFont="1" applyFill="1" applyBorder="1" applyAlignment="1">
      <alignment horizontal="left"/>
    </xf>
    <xf numFmtId="0" fontId="19" fillId="7" borderId="0" xfId="1" applyFont="1" applyFill="1" applyBorder="1" applyAlignment="1">
      <alignment horizontal="left"/>
    </xf>
    <xf numFmtId="4" fontId="19" fillId="7" borderId="22" xfId="2" applyNumberFormat="1" applyFont="1" applyFill="1" applyBorder="1" applyProtection="1">
      <protection hidden="1"/>
    </xf>
    <xf numFmtId="0" fontId="2" fillId="14" borderId="22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2" fillId="14" borderId="0" xfId="0" applyFont="1" applyFill="1" applyBorder="1"/>
    <xf numFmtId="0" fontId="2" fillId="2" borderId="25" xfId="0" applyFont="1" applyFill="1" applyBorder="1"/>
    <xf numFmtId="0" fontId="2" fillId="14" borderId="27" xfId="0" applyFont="1" applyFill="1" applyBorder="1"/>
    <xf numFmtId="0" fontId="2" fillId="2" borderId="27" xfId="0" applyFont="1" applyFill="1" applyBorder="1"/>
    <xf numFmtId="0" fontId="2" fillId="2" borderId="28" xfId="0" applyFont="1" applyFill="1" applyBorder="1"/>
    <xf numFmtId="0" fontId="3" fillId="14" borderId="26" xfId="0" applyFont="1" applyFill="1" applyBorder="1"/>
    <xf numFmtId="0" fontId="3" fillId="14" borderId="27" xfId="0" applyFont="1" applyFill="1" applyBorder="1"/>
    <xf numFmtId="0" fontId="23" fillId="2" borderId="0" xfId="0" applyFont="1" applyFill="1" applyBorder="1"/>
    <xf numFmtId="0" fontId="20" fillId="0" borderId="0" xfId="1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0" fontId="2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7" fillId="0" borderId="12" xfId="0" applyFont="1" applyBorder="1" applyProtection="1">
      <protection hidden="1"/>
    </xf>
    <xf numFmtId="0" fontId="7" fillId="0" borderId="13" xfId="0" applyFont="1" applyBorder="1" applyProtection="1">
      <protection hidden="1"/>
    </xf>
    <xf numFmtId="0" fontId="7" fillId="0" borderId="15" xfId="0" applyFont="1" applyBorder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0" fontId="7" fillId="4" borderId="29" xfId="0" applyFont="1" applyFill="1" applyBorder="1" applyProtection="1">
      <protection hidden="1"/>
    </xf>
    <xf numFmtId="0" fontId="7" fillId="0" borderId="29" xfId="0" applyFont="1" applyBorder="1" applyProtection="1">
      <protection hidden="1"/>
    </xf>
    <xf numFmtId="0" fontId="7" fillId="8" borderId="0" xfId="0" applyFont="1" applyFill="1" applyProtection="1">
      <protection hidden="1"/>
    </xf>
    <xf numFmtId="0" fontId="7" fillId="11" borderId="0" xfId="0" applyFont="1" applyFill="1" applyBorder="1" applyProtection="1">
      <protection hidden="1"/>
    </xf>
    <xf numFmtId="164" fontId="7" fillId="11" borderId="0" xfId="0" applyNumberFormat="1" applyFont="1" applyFill="1" applyBorder="1" applyProtection="1">
      <protection hidden="1"/>
    </xf>
    <xf numFmtId="164" fontId="7" fillId="0" borderId="0" xfId="0" applyNumberFormat="1" applyFont="1" applyProtection="1">
      <protection hidden="1"/>
    </xf>
    <xf numFmtId="0" fontId="7" fillId="5" borderId="0" xfId="0" applyFont="1" applyFill="1" applyBorder="1" applyProtection="1">
      <protection hidden="1"/>
    </xf>
    <xf numFmtId="164" fontId="7" fillId="5" borderId="0" xfId="0" applyNumberFormat="1" applyFont="1" applyFill="1" applyBorder="1" applyProtection="1">
      <protection hidden="1"/>
    </xf>
    <xf numFmtId="0" fontId="7" fillId="9" borderId="0" xfId="0" applyFont="1" applyFill="1" applyProtection="1">
      <protection hidden="1"/>
    </xf>
    <xf numFmtId="0" fontId="7" fillId="12" borderId="0" xfId="0" applyFont="1" applyFill="1" applyBorder="1" applyProtection="1">
      <protection hidden="1"/>
    </xf>
    <xf numFmtId="164" fontId="7" fillId="12" borderId="0" xfId="0" applyNumberFormat="1" applyFont="1" applyFill="1" applyBorder="1" applyProtection="1">
      <protection hidden="1"/>
    </xf>
    <xf numFmtId="0" fontId="7" fillId="10" borderId="0" xfId="0" applyFont="1" applyFill="1" applyProtection="1">
      <protection hidden="1"/>
    </xf>
    <xf numFmtId="0" fontId="7" fillId="13" borderId="0" xfId="0" applyFont="1" applyFill="1" applyBorder="1" applyProtection="1">
      <protection hidden="1"/>
    </xf>
    <xf numFmtId="164" fontId="7" fillId="13" borderId="0" xfId="0" applyNumberFormat="1" applyFont="1" applyFill="1" applyBorder="1" applyProtection="1">
      <protection hidden="1"/>
    </xf>
    <xf numFmtId="164" fontId="7" fillId="0" borderId="1" xfId="0" applyNumberFormat="1" applyFont="1" applyBorder="1" applyProtection="1">
      <protection hidden="1"/>
    </xf>
    <xf numFmtId="0" fontId="6" fillId="14" borderId="0" xfId="0" applyFont="1" applyFill="1" applyBorder="1" applyProtection="1">
      <protection hidden="1"/>
    </xf>
    <xf numFmtId="164" fontId="6" fillId="14" borderId="0" xfId="0" applyNumberFormat="1" applyFont="1" applyFill="1" applyBorder="1" applyProtection="1">
      <protection hidden="1"/>
    </xf>
    <xf numFmtId="0" fontId="7" fillId="0" borderId="0" xfId="0" quotePrefix="1" applyFont="1" applyProtection="1">
      <protection hidden="1"/>
    </xf>
    <xf numFmtId="0" fontId="9" fillId="14" borderId="0" xfId="0" applyFont="1" applyFill="1" applyBorder="1" applyProtection="1">
      <protection hidden="1"/>
    </xf>
    <xf numFmtId="0" fontId="7" fillId="7" borderId="0" xfId="0" quotePrefix="1" applyFont="1" applyFill="1" applyProtection="1">
      <protection hidden="1"/>
    </xf>
    <xf numFmtId="164" fontId="7" fillId="0" borderId="0" xfId="0" applyNumberFormat="1" applyFont="1" applyFill="1" applyProtection="1">
      <protection hidden="1"/>
    </xf>
    <xf numFmtId="0" fontId="7" fillId="0" borderId="0" xfId="0" applyFont="1" applyFill="1" applyProtection="1">
      <protection hidden="1"/>
    </xf>
    <xf numFmtId="0" fontId="11" fillId="0" borderId="0" xfId="0" applyFont="1" applyFill="1" applyBorder="1" applyProtection="1">
      <protection hidden="1"/>
    </xf>
    <xf numFmtId="0" fontId="11" fillId="0" borderId="0" xfId="0" applyFont="1" applyFill="1" applyProtection="1">
      <protection hidden="1"/>
    </xf>
    <xf numFmtId="4" fontId="11" fillId="0" borderId="0" xfId="0" applyNumberFormat="1" applyFont="1" applyFill="1" applyProtection="1">
      <protection hidden="1"/>
    </xf>
    <xf numFmtId="0" fontId="7" fillId="0" borderId="0" xfId="0" quotePrefix="1" applyFont="1" applyFill="1" applyProtection="1">
      <protection hidden="1"/>
    </xf>
    <xf numFmtId="0" fontId="12" fillId="6" borderId="0" xfId="0" applyFont="1" applyFill="1" applyBorder="1" applyProtection="1">
      <protection hidden="1"/>
    </xf>
    <xf numFmtId="0" fontId="14" fillId="6" borderId="11" xfId="0" applyFont="1" applyFill="1" applyBorder="1" applyProtection="1">
      <protection hidden="1"/>
    </xf>
    <xf numFmtId="0" fontId="12" fillId="7" borderId="0" xfId="0" applyFont="1" applyFill="1" applyBorder="1" applyProtection="1">
      <protection hidden="1"/>
    </xf>
    <xf numFmtId="0" fontId="12" fillId="7" borderId="0" xfId="0" applyFont="1" applyFill="1" applyBorder="1" applyAlignment="1" applyProtection="1">
      <alignment horizontal="center"/>
      <protection hidden="1"/>
    </xf>
    <xf numFmtId="0" fontId="7" fillId="7" borderId="0" xfId="0" applyFont="1" applyFill="1" applyProtection="1">
      <protection hidden="1"/>
    </xf>
    <xf numFmtId="0" fontId="7" fillId="8" borderId="29" xfId="0" applyFont="1" applyFill="1" applyBorder="1" applyProtection="1">
      <protection hidden="1"/>
    </xf>
    <xf numFmtId="0" fontId="7" fillId="9" borderId="29" xfId="0" applyFont="1" applyFill="1" applyBorder="1" applyProtection="1">
      <protection hidden="1"/>
    </xf>
    <xf numFmtId="0" fontId="7" fillId="10" borderId="29" xfId="0" applyFont="1" applyFill="1" applyBorder="1" applyProtection="1">
      <protection hidden="1"/>
    </xf>
    <xf numFmtId="4" fontId="7" fillId="8" borderId="29" xfId="0" applyNumberFormat="1" applyFont="1" applyFill="1" applyBorder="1" applyProtection="1">
      <protection hidden="1"/>
    </xf>
    <xf numFmtId="4" fontId="7" fillId="9" borderId="29" xfId="0" applyNumberFormat="1" applyFont="1" applyFill="1" applyBorder="1" applyProtection="1">
      <protection hidden="1"/>
    </xf>
    <xf numFmtId="4" fontId="7" fillId="10" borderId="29" xfId="0" applyNumberFormat="1" applyFont="1" applyFill="1" applyBorder="1" applyProtection="1">
      <protection hidden="1"/>
    </xf>
    <xf numFmtId="0" fontId="7" fillId="8" borderId="32" xfId="0" applyFont="1" applyFill="1" applyBorder="1" applyProtection="1">
      <protection hidden="1"/>
    </xf>
    <xf numFmtId="0" fontId="7" fillId="9" borderId="32" xfId="0" applyFont="1" applyFill="1" applyBorder="1" applyProtection="1">
      <protection hidden="1"/>
    </xf>
    <xf numFmtId="0" fontId="7" fillId="10" borderId="32" xfId="0" applyFont="1" applyFill="1" applyBorder="1" applyProtection="1">
      <protection hidden="1"/>
    </xf>
    <xf numFmtId="4" fontId="7" fillId="8" borderId="32" xfId="0" applyNumberFormat="1" applyFont="1" applyFill="1" applyBorder="1" applyProtection="1">
      <protection hidden="1"/>
    </xf>
    <xf numFmtId="4" fontId="7" fillId="9" borderId="32" xfId="0" applyNumberFormat="1" applyFont="1" applyFill="1" applyBorder="1" applyProtection="1">
      <protection hidden="1"/>
    </xf>
    <xf numFmtId="4" fontId="7" fillId="10" borderId="32" xfId="0" applyNumberFormat="1" applyFont="1" applyFill="1" applyBorder="1" applyProtection="1">
      <protection hidden="1"/>
    </xf>
    <xf numFmtId="0" fontId="6" fillId="8" borderId="31" xfId="0" applyFont="1" applyFill="1" applyBorder="1" applyProtection="1">
      <protection hidden="1"/>
    </xf>
    <xf numFmtId="0" fontId="6" fillId="9" borderId="31" xfId="0" applyFont="1" applyFill="1" applyBorder="1" applyProtection="1">
      <protection hidden="1"/>
    </xf>
    <xf numFmtId="0" fontId="6" fillId="10" borderId="31" xfId="0" applyFont="1" applyFill="1" applyBorder="1" applyProtection="1">
      <protection hidden="1"/>
    </xf>
    <xf numFmtId="4" fontId="6" fillId="8" borderId="31" xfId="0" applyNumberFormat="1" applyFont="1" applyFill="1" applyBorder="1" applyProtection="1">
      <protection hidden="1"/>
    </xf>
    <xf numFmtId="4" fontId="6" fillId="9" borderId="31" xfId="0" applyNumberFormat="1" applyFont="1" applyFill="1" applyBorder="1" applyProtection="1">
      <protection hidden="1"/>
    </xf>
    <xf numFmtId="4" fontId="6" fillId="10" borderId="31" xfId="0" applyNumberFormat="1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6" fillId="0" borderId="0" xfId="0" applyFont="1" applyBorder="1" applyProtection="1">
      <protection hidden="1"/>
    </xf>
    <xf numFmtId="4" fontId="6" fillId="0" borderId="0" xfId="0" applyNumberFormat="1" applyFont="1" applyBorder="1" applyProtection="1">
      <protection hidden="1"/>
    </xf>
    <xf numFmtId="4" fontId="7" fillId="0" borderId="0" xfId="0" applyNumberFormat="1" applyFont="1" applyProtection="1">
      <protection hidden="1"/>
    </xf>
    <xf numFmtId="0" fontId="6" fillId="16" borderId="10" xfId="0" applyFont="1" applyFill="1" applyBorder="1" applyProtection="1">
      <protection locked="0"/>
    </xf>
    <xf numFmtId="0" fontId="24" fillId="0" borderId="0" xfId="0" applyFont="1" applyProtection="1">
      <protection hidden="1"/>
    </xf>
    <xf numFmtId="4" fontId="0" fillId="0" borderId="0" xfId="0" applyNumberFormat="1" applyFill="1" applyProtection="1">
      <protection hidden="1"/>
    </xf>
    <xf numFmtId="0" fontId="0" fillId="0" borderId="0" xfId="0" applyProtection="1">
      <protection hidden="1"/>
    </xf>
    <xf numFmtId="0" fontId="14" fillId="17" borderId="0" xfId="0" applyFont="1" applyFill="1" applyAlignment="1" applyProtection="1">
      <alignment horizontal="right"/>
      <protection hidden="1"/>
    </xf>
    <xf numFmtId="4" fontId="14" fillId="17" borderId="0" xfId="0" applyNumberFormat="1" applyFont="1" applyFill="1" applyAlignment="1" applyProtection="1">
      <alignment horizontal="right"/>
      <protection hidden="1"/>
    </xf>
    <xf numFmtId="17" fontId="25" fillId="0" borderId="0" xfId="0" applyNumberFormat="1" applyFont="1" applyProtection="1">
      <protection hidden="1"/>
    </xf>
    <xf numFmtId="0" fontId="25" fillId="0" borderId="0" xfId="0" applyFont="1" applyProtection="1">
      <protection hidden="1"/>
    </xf>
    <xf numFmtId="4" fontId="25" fillId="0" borderId="0" xfId="0" applyNumberFormat="1" applyFont="1" applyFill="1" applyProtection="1">
      <protection hidden="1"/>
    </xf>
    <xf numFmtId="2" fontId="25" fillId="18" borderId="29" xfId="0" applyNumberFormat="1" applyFont="1" applyFill="1" applyBorder="1" applyProtection="1">
      <protection locked="0"/>
    </xf>
    <xf numFmtId="4" fontId="28" fillId="7" borderId="0" xfId="2" applyNumberFormat="1" applyFont="1" applyFill="1" applyBorder="1" applyProtection="1">
      <protection hidden="1"/>
    </xf>
    <xf numFmtId="0" fontId="14" fillId="6" borderId="0" xfId="0" applyFont="1" applyFill="1" applyBorder="1" applyAlignment="1" applyProtection="1">
      <alignment horizontal="center"/>
      <protection hidden="1"/>
    </xf>
    <xf numFmtId="0" fontId="14" fillId="6" borderId="11" xfId="0" applyFont="1" applyFill="1" applyBorder="1" applyAlignment="1" applyProtection="1">
      <alignment horizontal="center"/>
      <protection hidden="1"/>
    </xf>
    <xf numFmtId="0" fontId="7" fillId="0" borderId="18" xfId="0" applyFont="1" applyBorder="1" applyAlignment="1" applyProtection="1">
      <alignment horizontal="left"/>
      <protection hidden="1"/>
    </xf>
    <xf numFmtId="0" fontId="7" fillId="0" borderId="17" xfId="0" applyFont="1" applyBorder="1" applyAlignment="1" applyProtection="1">
      <alignment horizontal="left"/>
      <protection hidden="1"/>
    </xf>
    <xf numFmtId="0" fontId="7" fillId="0" borderId="14" xfId="0" applyFont="1" applyBorder="1" applyAlignment="1" applyProtection="1">
      <alignment horizontal="left"/>
      <protection hidden="1"/>
    </xf>
    <xf numFmtId="0" fontId="7" fillId="0" borderId="20" xfId="0" applyFont="1" applyBorder="1" applyAlignment="1" applyProtection="1">
      <alignment horizontal="left"/>
      <protection hidden="1"/>
    </xf>
    <xf numFmtId="0" fontId="7" fillId="0" borderId="19" xfId="0" applyFont="1" applyBorder="1" applyAlignment="1" applyProtection="1">
      <alignment horizontal="left"/>
      <protection hidden="1"/>
    </xf>
  </cellXfs>
  <cellStyles count="5">
    <cellStyle name="Standard" xfId="0" builtinId="0"/>
    <cellStyle name="Standard 2" xfId="3" xr:uid="{00000000-0005-0000-0000-000001000000}"/>
    <cellStyle name="Standard 3" xfId="4" xr:uid="{00000000-0005-0000-0000-000002000000}"/>
    <cellStyle name="Standard_20032_bewertung_swvg_01 2" xfId="1" xr:uid="{00000000-0005-0000-0000-000003000000}"/>
    <cellStyle name="Standard_Beizulegender Wert up 1" xfId="2" xr:uid="{00000000-0005-0000-0000-000004000000}"/>
  </cellStyles>
  <dxfs count="0"/>
  <tableStyles count="0" defaultTableStyle="TableStyleMedium2" defaultPivotStyle="PivotStyleLight16"/>
  <colors>
    <mruColors>
      <color rgb="FF538DD5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677333</xdr:colOff>
      <xdr:row>3</xdr:row>
      <xdr:rowOff>95250</xdr:rowOff>
    </xdr:from>
    <xdr:to>
      <xdr:col>8</xdr:col>
      <xdr:colOff>1304874</xdr:colOff>
      <xdr:row>11</xdr:row>
      <xdr:rowOff>70675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62E5DE0-DAC0-4885-9192-2C7928B7A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2833" y="582083"/>
          <a:ext cx="1389541" cy="13300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Corporate Design Verbände der Wohnungswirtschaft">
      <a:dk1>
        <a:srgbClr val="3D5D72"/>
      </a:dk1>
      <a:lt1>
        <a:srgbClr val="FFFFFF"/>
      </a:lt1>
      <a:dk2>
        <a:srgbClr val="2F4757"/>
      </a:dk2>
      <a:lt2>
        <a:srgbClr val="F6F7F8"/>
      </a:lt2>
      <a:accent1>
        <a:srgbClr val="3D5D72"/>
      </a:accent1>
      <a:accent2>
        <a:srgbClr val="6EBD48"/>
      </a:accent2>
      <a:accent3>
        <a:srgbClr val="F69B38"/>
      </a:accent3>
      <a:accent4>
        <a:srgbClr val="DA5835"/>
      </a:accent4>
      <a:accent5>
        <a:srgbClr val="E4E6EA"/>
      </a:accent5>
      <a:accent6>
        <a:srgbClr val="FFFFFF"/>
      </a:accent6>
      <a:hlink>
        <a:srgbClr val="F69B38"/>
      </a:hlink>
      <a:folHlink>
        <a:srgbClr val="E4E6EA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undesbank.de/resource/blob/650652/72c75905b23645f4084a8541e9ae55fa/mL/abzinsungszinssaetze-dat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B2:O78"/>
  <sheetViews>
    <sheetView tabSelected="1" zoomScale="90" zoomScaleNormal="90" workbookViewId="0">
      <selection activeCell="I2" sqref="I2"/>
    </sheetView>
  </sheetViews>
  <sheetFormatPr baseColWidth="10" defaultRowHeight="12.75" x14ac:dyDescent="0.2"/>
  <cols>
    <col min="1" max="1" width="3.42578125" style="1" customWidth="1"/>
    <col min="2" max="2" width="3.42578125" style="2" customWidth="1"/>
    <col min="3" max="3" width="23.85546875" style="2" customWidth="1"/>
    <col min="4" max="4" width="57" style="1" customWidth="1"/>
    <col min="5" max="5" width="1.85546875" style="1" customWidth="1"/>
    <col min="6" max="6" width="6.42578125" style="1" customWidth="1"/>
    <col min="7" max="8" width="11.42578125" style="1"/>
    <col min="9" max="9" width="20.85546875" style="1" customWidth="1"/>
    <col min="10" max="10" width="5.5703125" style="1" customWidth="1"/>
    <col min="11" max="11" width="7.140625" style="1" customWidth="1"/>
    <col min="12" max="12" width="2.140625" style="1" customWidth="1"/>
    <col min="13" max="13" width="11.85546875" style="1" customWidth="1"/>
    <col min="14" max="16384" width="11.42578125" style="1"/>
  </cols>
  <sheetData>
    <row r="2" spans="2:15" x14ac:dyDescent="0.2">
      <c r="B2" s="60" t="s">
        <v>28</v>
      </c>
      <c r="C2" s="26"/>
      <c r="I2" s="61" t="s">
        <v>142</v>
      </c>
    </row>
    <row r="3" spans="2:15" ht="13.5" thickBot="1" x14ac:dyDescent="0.25"/>
    <row r="4" spans="2:15" ht="18.75" customHeight="1" thickTop="1" x14ac:dyDescent="0.2">
      <c r="B4" s="3" t="s">
        <v>75</v>
      </c>
      <c r="C4" s="22"/>
      <c r="D4" s="4"/>
      <c r="E4" s="4"/>
      <c r="F4" s="5"/>
      <c r="G4" s="4"/>
      <c r="H4" s="4"/>
      <c r="I4" s="6"/>
      <c r="K4" s="7" t="s">
        <v>72</v>
      </c>
      <c r="L4" s="8"/>
      <c r="M4" s="8"/>
      <c r="N4" s="8"/>
      <c r="O4" s="8"/>
    </row>
    <row r="5" spans="2:15" x14ac:dyDescent="0.2">
      <c r="B5" s="9"/>
      <c r="C5" s="23"/>
      <c r="D5" s="10"/>
      <c r="E5" s="10"/>
      <c r="F5" s="10"/>
      <c r="G5" s="10"/>
      <c r="H5" s="10"/>
      <c r="I5" s="11"/>
      <c r="K5" s="8"/>
      <c r="L5" s="8"/>
      <c r="M5" s="8"/>
      <c r="N5" s="8"/>
      <c r="O5" s="8"/>
    </row>
    <row r="6" spans="2:15" x14ac:dyDescent="0.2">
      <c r="B6" s="9" t="s">
        <v>117</v>
      </c>
      <c r="C6" s="23"/>
      <c r="D6" s="20" t="s">
        <v>88</v>
      </c>
      <c r="E6" s="12"/>
      <c r="F6" s="12"/>
      <c r="G6" s="10"/>
      <c r="H6" s="10"/>
      <c r="I6" s="11"/>
      <c r="K6" s="13"/>
      <c r="L6" s="8"/>
      <c r="M6" s="8" t="s">
        <v>73</v>
      </c>
      <c r="N6" s="8"/>
      <c r="O6" s="8"/>
    </row>
    <row r="7" spans="2:15" x14ac:dyDescent="0.2">
      <c r="B7" s="9"/>
      <c r="C7" s="23"/>
      <c r="D7" s="14"/>
      <c r="E7" s="12"/>
      <c r="F7" s="12"/>
      <c r="G7" s="10"/>
      <c r="H7" s="10"/>
      <c r="I7" s="11"/>
      <c r="K7" s="8"/>
      <c r="L7" s="8"/>
      <c r="M7" s="8"/>
      <c r="N7" s="8"/>
      <c r="O7" s="8"/>
    </row>
    <row r="8" spans="2:15" x14ac:dyDescent="0.2">
      <c r="B8" s="9" t="s">
        <v>74</v>
      </c>
      <c r="C8" s="23"/>
      <c r="D8" s="20">
        <v>10123</v>
      </c>
      <c r="E8" s="12"/>
      <c r="F8" s="12"/>
      <c r="G8" s="10"/>
      <c r="H8" s="10"/>
      <c r="I8" s="11"/>
      <c r="K8" s="15"/>
      <c r="L8" s="8"/>
      <c r="M8" s="8" t="s">
        <v>78</v>
      </c>
      <c r="N8" s="8"/>
      <c r="O8" s="8"/>
    </row>
    <row r="9" spans="2:15" x14ac:dyDescent="0.2">
      <c r="B9" s="9"/>
      <c r="C9" s="23"/>
      <c r="D9" s="14"/>
      <c r="E9" s="12"/>
      <c r="F9" s="12"/>
      <c r="G9" s="10"/>
      <c r="H9" s="10"/>
      <c r="I9" s="11"/>
      <c r="K9" s="8"/>
      <c r="L9" s="8"/>
      <c r="M9" s="8"/>
      <c r="N9" s="8"/>
      <c r="O9" s="8"/>
    </row>
    <row r="10" spans="2:15" x14ac:dyDescent="0.2">
      <c r="B10" s="19" t="s">
        <v>90</v>
      </c>
      <c r="C10" s="24"/>
      <c r="D10" s="21">
        <v>2020</v>
      </c>
      <c r="E10" s="12"/>
      <c r="F10" s="12"/>
      <c r="G10" s="10"/>
      <c r="H10" s="10"/>
      <c r="I10" s="11"/>
      <c r="N10" s="8"/>
      <c r="O10" s="8"/>
    </row>
    <row r="11" spans="2:15" x14ac:dyDescent="0.2">
      <c r="B11" s="9"/>
      <c r="C11" s="23"/>
      <c r="D11" s="14"/>
      <c r="E11" s="12"/>
      <c r="F11" s="12"/>
      <c r="G11" s="10"/>
      <c r="H11" s="10"/>
      <c r="I11" s="11"/>
      <c r="K11" s="8"/>
      <c r="L11" s="8"/>
      <c r="M11" s="8"/>
      <c r="N11" s="8"/>
      <c r="O11" s="8"/>
    </row>
    <row r="12" spans="2:15" ht="13.5" thickBot="1" x14ac:dyDescent="0.25">
      <c r="B12" s="16"/>
      <c r="C12" s="25"/>
      <c r="D12" s="17"/>
      <c r="E12" s="17"/>
      <c r="F12" s="17"/>
      <c r="G12" s="17"/>
      <c r="H12" s="17"/>
      <c r="I12" s="18"/>
      <c r="K12" s="8"/>
      <c r="L12" s="8"/>
    </row>
    <row r="13" spans="2:15" ht="13.5" thickTop="1" x14ac:dyDescent="0.2">
      <c r="K13" s="8"/>
      <c r="L13" s="8"/>
      <c r="M13" s="8"/>
      <c r="N13" s="8"/>
      <c r="O13" s="8"/>
    </row>
    <row r="14" spans="2:15" x14ac:dyDescent="0.2">
      <c r="B14" s="1"/>
      <c r="C14" s="1"/>
      <c r="N14" s="8"/>
      <c r="O14" s="8"/>
    </row>
    <row r="15" spans="2:15" ht="13.5" thickBot="1" x14ac:dyDescent="0.25">
      <c r="K15" s="8"/>
      <c r="L15" s="8"/>
      <c r="M15" s="8"/>
      <c r="N15" s="8"/>
      <c r="O15" s="8"/>
    </row>
    <row r="16" spans="2:15" x14ac:dyDescent="0.2">
      <c r="B16" s="30"/>
      <c r="C16" s="31"/>
      <c r="D16" s="49"/>
      <c r="E16" s="50"/>
      <c r="F16" s="50"/>
      <c r="G16" s="50"/>
      <c r="H16" s="50"/>
      <c r="I16" s="51"/>
      <c r="K16" s="7"/>
      <c r="L16" s="8"/>
      <c r="M16" s="8"/>
      <c r="N16" s="8"/>
      <c r="O16" s="8"/>
    </row>
    <row r="17" spans="2:15" x14ac:dyDescent="0.2">
      <c r="B17" s="32"/>
      <c r="C17" s="28" t="s">
        <v>94</v>
      </c>
      <c r="D17" s="52"/>
      <c r="I17" s="53"/>
      <c r="K17" s="7"/>
      <c r="L17" s="8"/>
      <c r="M17" s="8"/>
      <c r="N17" s="8"/>
      <c r="O17" s="8"/>
    </row>
    <row r="18" spans="2:15" x14ac:dyDescent="0.2">
      <c r="B18" s="32"/>
      <c r="C18" s="27"/>
      <c r="D18" s="52"/>
      <c r="I18" s="53"/>
      <c r="K18" s="7"/>
      <c r="L18" s="8"/>
      <c r="M18" s="8"/>
      <c r="N18" s="8"/>
      <c r="O18" s="8"/>
    </row>
    <row r="19" spans="2:15" x14ac:dyDescent="0.2">
      <c r="B19" s="32"/>
      <c r="C19" s="29" t="s">
        <v>104</v>
      </c>
      <c r="D19" s="52"/>
      <c r="I19" s="53"/>
      <c r="K19" s="7"/>
      <c r="L19" s="8"/>
      <c r="M19" s="8"/>
      <c r="N19" s="8"/>
      <c r="O19" s="8"/>
    </row>
    <row r="20" spans="2:15" x14ac:dyDescent="0.2">
      <c r="B20" s="32"/>
      <c r="C20" s="29" t="s">
        <v>137</v>
      </c>
      <c r="D20" s="52"/>
      <c r="I20" s="53"/>
      <c r="K20" s="7"/>
      <c r="L20" s="8"/>
      <c r="M20" s="8"/>
      <c r="N20" s="8"/>
      <c r="O20" s="8"/>
    </row>
    <row r="21" spans="2:15" x14ac:dyDescent="0.2">
      <c r="B21" s="32"/>
      <c r="C21" s="29" t="s">
        <v>131</v>
      </c>
      <c r="D21" s="52"/>
      <c r="I21" s="53"/>
      <c r="K21" s="7"/>
      <c r="L21" s="8"/>
      <c r="M21" s="8"/>
      <c r="N21" s="8"/>
      <c r="O21" s="8"/>
    </row>
    <row r="22" spans="2:15" x14ac:dyDescent="0.2">
      <c r="B22" s="32"/>
      <c r="C22" s="29" t="s">
        <v>134</v>
      </c>
      <c r="D22" s="52"/>
      <c r="I22" s="53"/>
      <c r="K22" s="7"/>
      <c r="L22" s="8"/>
      <c r="M22" s="8"/>
      <c r="N22" s="8"/>
      <c r="O22" s="8"/>
    </row>
    <row r="23" spans="2:15" x14ac:dyDescent="0.2">
      <c r="B23" s="32"/>
      <c r="C23" s="46"/>
      <c r="D23" s="52"/>
      <c r="I23" s="53"/>
      <c r="K23" s="7"/>
      <c r="L23" s="8"/>
      <c r="M23" s="8"/>
      <c r="N23" s="8"/>
      <c r="O23" s="8"/>
    </row>
    <row r="24" spans="2:15" x14ac:dyDescent="0.2">
      <c r="B24" s="32"/>
      <c r="C24" s="29" t="s">
        <v>96</v>
      </c>
      <c r="D24" s="52"/>
      <c r="I24" s="53"/>
      <c r="K24" s="7"/>
      <c r="L24" s="8"/>
      <c r="M24" s="8"/>
      <c r="N24" s="8"/>
      <c r="O24" s="8"/>
    </row>
    <row r="25" spans="2:15" x14ac:dyDescent="0.2">
      <c r="B25" s="32"/>
      <c r="C25" s="29" t="s">
        <v>132</v>
      </c>
      <c r="D25" s="52"/>
      <c r="I25" s="53"/>
      <c r="K25" s="7"/>
      <c r="L25" s="8"/>
      <c r="M25" s="8"/>
      <c r="N25" s="8"/>
      <c r="O25" s="8"/>
    </row>
    <row r="26" spans="2:15" x14ac:dyDescent="0.2">
      <c r="B26" s="32"/>
      <c r="C26" s="27"/>
      <c r="D26" s="52"/>
      <c r="I26" s="53"/>
      <c r="K26" s="7"/>
      <c r="L26" s="8"/>
      <c r="M26" s="8"/>
      <c r="N26" s="8"/>
      <c r="O26" s="8"/>
    </row>
    <row r="27" spans="2:15" x14ac:dyDescent="0.2">
      <c r="B27" s="32"/>
      <c r="C27" s="47" t="s">
        <v>127</v>
      </c>
      <c r="D27" s="52"/>
      <c r="I27" s="53"/>
      <c r="K27" s="7"/>
      <c r="L27" s="8"/>
      <c r="M27" s="8"/>
      <c r="N27" s="8"/>
      <c r="O27" s="8"/>
    </row>
    <row r="28" spans="2:15" x14ac:dyDescent="0.2">
      <c r="B28" s="32"/>
      <c r="C28" s="29"/>
      <c r="D28" s="52"/>
      <c r="I28" s="53"/>
      <c r="K28" s="7"/>
      <c r="L28" s="8"/>
      <c r="M28" s="8"/>
      <c r="N28" s="8"/>
      <c r="O28" s="8"/>
    </row>
    <row r="29" spans="2:15" x14ac:dyDescent="0.2">
      <c r="B29" s="32"/>
      <c r="C29" s="28" t="s">
        <v>95</v>
      </c>
      <c r="D29" s="52"/>
      <c r="I29" s="53"/>
      <c r="K29" s="7"/>
      <c r="L29" s="8"/>
      <c r="M29" s="8"/>
      <c r="N29" s="8"/>
      <c r="O29" s="8"/>
    </row>
    <row r="30" spans="2:15" x14ac:dyDescent="0.2">
      <c r="B30" s="32"/>
      <c r="C30" s="27"/>
      <c r="D30" s="52"/>
      <c r="I30" s="53"/>
      <c r="K30" s="7"/>
      <c r="L30" s="8"/>
      <c r="M30" s="8"/>
      <c r="N30" s="8"/>
      <c r="O30" s="8"/>
    </row>
    <row r="31" spans="2:15" x14ac:dyDescent="0.2">
      <c r="B31" s="32"/>
      <c r="C31" s="34" t="s">
        <v>130</v>
      </c>
      <c r="D31" s="52"/>
      <c r="I31" s="53"/>
      <c r="K31" s="7"/>
      <c r="L31" s="8"/>
      <c r="M31" s="8"/>
      <c r="N31" s="8"/>
      <c r="O31" s="8"/>
    </row>
    <row r="32" spans="2:15" x14ac:dyDescent="0.2">
      <c r="B32" s="32"/>
      <c r="C32" s="35"/>
      <c r="D32" s="52"/>
      <c r="I32" s="53"/>
      <c r="K32" s="7"/>
      <c r="L32" s="8"/>
      <c r="M32" s="8"/>
      <c r="N32" s="8"/>
      <c r="O32" s="8"/>
    </row>
    <row r="33" spans="2:15" x14ac:dyDescent="0.2">
      <c r="B33" s="32"/>
      <c r="C33" s="35" t="s">
        <v>138</v>
      </c>
      <c r="D33" s="52"/>
      <c r="I33" s="53"/>
      <c r="K33" s="7"/>
      <c r="L33" s="8"/>
      <c r="M33" s="8"/>
      <c r="N33" s="8"/>
      <c r="O33" s="8"/>
    </row>
    <row r="34" spans="2:15" x14ac:dyDescent="0.2">
      <c r="B34" s="32"/>
      <c r="C34" s="35"/>
      <c r="D34" s="52"/>
      <c r="I34" s="53"/>
      <c r="K34" s="7"/>
      <c r="L34" s="8"/>
      <c r="M34" s="8"/>
      <c r="N34" s="8"/>
      <c r="O34" s="8"/>
    </row>
    <row r="35" spans="2:15" x14ac:dyDescent="0.2">
      <c r="B35" s="32"/>
      <c r="C35" s="35" t="s">
        <v>97</v>
      </c>
      <c r="D35" s="52"/>
      <c r="I35" s="53"/>
      <c r="K35" s="7"/>
      <c r="L35" s="8"/>
      <c r="M35" s="8"/>
      <c r="N35" s="8"/>
      <c r="O35" s="8"/>
    </row>
    <row r="36" spans="2:15" x14ac:dyDescent="0.2">
      <c r="B36" s="32"/>
      <c r="C36" s="35" t="s">
        <v>98</v>
      </c>
      <c r="D36" s="52"/>
      <c r="I36" s="53"/>
      <c r="K36" s="7"/>
      <c r="L36" s="8"/>
      <c r="M36" s="8"/>
      <c r="N36" s="8"/>
      <c r="O36" s="8"/>
    </row>
    <row r="37" spans="2:15" ht="13.5" thickBot="1" x14ac:dyDescent="0.25">
      <c r="B37" s="38"/>
      <c r="C37" s="39"/>
      <c r="D37" s="54"/>
      <c r="E37" s="55"/>
      <c r="F37" s="55"/>
      <c r="G37" s="55"/>
      <c r="H37" s="55"/>
      <c r="I37" s="56"/>
      <c r="K37" s="7"/>
      <c r="L37" s="8"/>
      <c r="M37" s="8"/>
      <c r="N37" s="8"/>
      <c r="O37" s="8"/>
    </row>
    <row r="38" spans="2:15" x14ac:dyDescent="0.2">
      <c r="B38" s="30"/>
      <c r="C38" s="44"/>
      <c r="D38" s="49"/>
      <c r="E38" s="50"/>
      <c r="F38" s="50"/>
      <c r="G38" s="50"/>
      <c r="H38" s="50"/>
      <c r="I38" s="51"/>
      <c r="K38" s="7"/>
      <c r="L38" s="8"/>
      <c r="M38" s="8"/>
      <c r="N38" s="8"/>
      <c r="O38" s="8"/>
    </row>
    <row r="39" spans="2:15" x14ac:dyDescent="0.2">
      <c r="B39" s="32"/>
      <c r="C39" s="37" t="s">
        <v>116</v>
      </c>
      <c r="D39" s="52"/>
      <c r="I39" s="53"/>
      <c r="K39" s="7"/>
      <c r="L39" s="8"/>
      <c r="M39" s="8"/>
      <c r="N39" s="8"/>
      <c r="O39" s="8"/>
    </row>
    <row r="40" spans="2:15" x14ac:dyDescent="0.2">
      <c r="B40" s="32"/>
      <c r="C40" s="33"/>
      <c r="D40" s="52"/>
      <c r="I40" s="53"/>
      <c r="K40" s="7"/>
      <c r="L40" s="8"/>
      <c r="M40" s="8"/>
      <c r="N40" s="8"/>
      <c r="O40" s="8"/>
    </row>
    <row r="41" spans="2:15" x14ac:dyDescent="0.2">
      <c r="B41" s="32"/>
      <c r="C41" s="36" t="s">
        <v>118</v>
      </c>
      <c r="D41" s="52"/>
      <c r="I41" s="53"/>
      <c r="K41" s="7"/>
      <c r="L41" s="8"/>
      <c r="M41" s="8"/>
      <c r="N41" s="8"/>
      <c r="O41" s="8"/>
    </row>
    <row r="42" spans="2:15" x14ac:dyDescent="0.2">
      <c r="B42" s="32"/>
      <c r="C42" s="35" t="s">
        <v>119</v>
      </c>
      <c r="D42" s="52"/>
      <c r="I42" s="53"/>
      <c r="K42" s="7"/>
      <c r="L42" s="8"/>
      <c r="M42" s="8"/>
      <c r="N42" s="8"/>
      <c r="O42" s="8"/>
    </row>
    <row r="43" spans="2:15" x14ac:dyDescent="0.2">
      <c r="B43" s="32"/>
      <c r="C43" s="33"/>
      <c r="D43" s="52"/>
      <c r="I43" s="53"/>
      <c r="K43" s="7"/>
      <c r="L43" s="8"/>
      <c r="M43" s="8"/>
      <c r="N43" s="8"/>
      <c r="O43" s="8"/>
    </row>
    <row r="44" spans="2:15" x14ac:dyDescent="0.2">
      <c r="B44" s="32"/>
      <c r="C44" s="36" t="s">
        <v>120</v>
      </c>
      <c r="D44" s="52"/>
      <c r="I44" s="53"/>
      <c r="K44" s="7"/>
      <c r="L44" s="8"/>
      <c r="M44" s="8"/>
      <c r="N44" s="8"/>
      <c r="O44" s="8"/>
    </row>
    <row r="45" spans="2:15" x14ac:dyDescent="0.2">
      <c r="B45" s="32"/>
      <c r="C45" s="35" t="s">
        <v>136</v>
      </c>
      <c r="D45" s="52"/>
      <c r="I45" s="53"/>
      <c r="K45" s="7"/>
      <c r="L45" s="8"/>
      <c r="M45" s="8"/>
      <c r="N45" s="8"/>
      <c r="O45" s="8"/>
    </row>
    <row r="46" spans="2:15" ht="13.5" thickBot="1" x14ac:dyDescent="0.25">
      <c r="B46" s="38"/>
      <c r="C46" s="45"/>
      <c r="D46" s="54"/>
      <c r="E46" s="55"/>
      <c r="F46" s="55"/>
      <c r="G46" s="55"/>
      <c r="H46" s="55"/>
      <c r="I46" s="56"/>
      <c r="K46" s="7"/>
      <c r="L46" s="8"/>
      <c r="M46" s="8"/>
      <c r="N46" s="8"/>
      <c r="O46" s="8"/>
    </row>
    <row r="47" spans="2:15" x14ac:dyDescent="0.2">
      <c r="B47" s="32"/>
      <c r="C47" s="33"/>
      <c r="D47" s="52"/>
      <c r="I47" s="53"/>
      <c r="K47" s="7"/>
      <c r="L47" s="8"/>
      <c r="M47" s="8"/>
      <c r="N47" s="8"/>
      <c r="O47" s="8"/>
    </row>
    <row r="48" spans="2:15" x14ac:dyDescent="0.2">
      <c r="B48" s="32"/>
      <c r="C48" s="37" t="s">
        <v>139</v>
      </c>
      <c r="D48" s="52"/>
      <c r="I48" s="53"/>
      <c r="K48" s="7"/>
      <c r="L48" s="8"/>
      <c r="M48" s="8"/>
      <c r="N48" s="8"/>
      <c r="O48" s="8"/>
    </row>
    <row r="49" spans="2:15" x14ac:dyDescent="0.2">
      <c r="B49" s="32"/>
      <c r="C49" s="33"/>
      <c r="D49" s="52"/>
      <c r="I49" s="53"/>
      <c r="K49" s="7"/>
      <c r="L49" s="8"/>
      <c r="M49" s="8"/>
      <c r="N49" s="8"/>
      <c r="O49" s="8"/>
    </row>
    <row r="50" spans="2:15" x14ac:dyDescent="0.2">
      <c r="B50" s="32"/>
      <c r="C50" s="36" t="s">
        <v>99</v>
      </c>
      <c r="D50" s="52"/>
      <c r="I50" s="53"/>
      <c r="K50" s="7"/>
      <c r="L50" s="8"/>
      <c r="M50" s="8"/>
      <c r="N50" s="8"/>
      <c r="O50" s="8"/>
    </row>
    <row r="51" spans="2:15" x14ac:dyDescent="0.2">
      <c r="B51" s="32"/>
      <c r="C51" s="35" t="s">
        <v>100</v>
      </c>
      <c r="D51" s="52"/>
      <c r="I51" s="53"/>
      <c r="K51" s="7"/>
      <c r="L51" s="8"/>
      <c r="M51" s="8"/>
      <c r="N51" s="8"/>
      <c r="O51" s="8"/>
    </row>
    <row r="52" spans="2:15" x14ac:dyDescent="0.2">
      <c r="B52" s="32"/>
      <c r="C52" s="33"/>
      <c r="D52" s="52"/>
      <c r="I52" s="53"/>
      <c r="K52" s="7"/>
      <c r="L52" s="8"/>
      <c r="M52" s="8"/>
      <c r="N52" s="8"/>
      <c r="O52" s="8"/>
    </row>
    <row r="53" spans="2:15" x14ac:dyDescent="0.2">
      <c r="B53" s="32"/>
      <c r="C53" s="36" t="s">
        <v>109</v>
      </c>
      <c r="D53" s="52"/>
      <c r="I53" s="53"/>
      <c r="K53" s="7"/>
      <c r="L53" s="8"/>
      <c r="M53" s="8"/>
      <c r="N53" s="8"/>
      <c r="O53" s="8"/>
    </row>
    <row r="54" spans="2:15" x14ac:dyDescent="0.2">
      <c r="B54" s="32"/>
      <c r="C54" s="35" t="s">
        <v>101</v>
      </c>
      <c r="D54" s="52"/>
      <c r="I54" s="53"/>
      <c r="K54" s="7"/>
      <c r="L54" s="8"/>
      <c r="M54" s="8"/>
      <c r="N54" s="8"/>
      <c r="O54" s="8"/>
    </row>
    <row r="55" spans="2:15" x14ac:dyDescent="0.2">
      <c r="B55" s="32"/>
      <c r="C55" s="35" t="s">
        <v>121</v>
      </c>
      <c r="D55" s="52"/>
      <c r="I55" s="53"/>
      <c r="K55" s="7"/>
      <c r="L55" s="8"/>
      <c r="M55" s="8"/>
      <c r="N55" s="8"/>
      <c r="O55" s="8"/>
    </row>
    <row r="56" spans="2:15" x14ac:dyDescent="0.2">
      <c r="B56" s="32"/>
      <c r="C56" s="35"/>
      <c r="D56" s="52"/>
      <c r="I56" s="53"/>
      <c r="K56" s="7"/>
      <c r="L56" s="8"/>
      <c r="M56" s="8"/>
      <c r="N56" s="8"/>
      <c r="O56" s="8"/>
    </row>
    <row r="57" spans="2:15" x14ac:dyDescent="0.2">
      <c r="B57" s="32"/>
      <c r="C57" s="36" t="s">
        <v>102</v>
      </c>
      <c r="D57" s="52"/>
      <c r="I57" s="53"/>
      <c r="K57" s="7"/>
      <c r="L57" s="8"/>
      <c r="M57" s="8"/>
      <c r="N57" s="8"/>
      <c r="O57" s="8"/>
    </row>
    <row r="58" spans="2:15" x14ac:dyDescent="0.2">
      <c r="B58" s="32"/>
      <c r="C58" s="35" t="s">
        <v>103</v>
      </c>
      <c r="D58" s="52"/>
      <c r="I58" s="53"/>
      <c r="K58" s="7"/>
      <c r="L58" s="8"/>
      <c r="M58" s="8"/>
      <c r="N58" s="8"/>
      <c r="O58" s="8"/>
    </row>
    <row r="59" spans="2:15" x14ac:dyDescent="0.2">
      <c r="B59" s="32"/>
      <c r="C59" s="35" t="s">
        <v>133</v>
      </c>
      <c r="D59" s="52"/>
      <c r="I59" s="53"/>
      <c r="K59" s="7"/>
      <c r="L59" s="8"/>
      <c r="M59" s="8"/>
      <c r="N59" s="8"/>
      <c r="O59" s="8"/>
    </row>
    <row r="60" spans="2:15" x14ac:dyDescent="0.2">
      <c r="B60" s="32"/>
      <c r="C60" s="35"/>
      <c r="D60" s="52"/>
      <c r="I60" s="53"/>
      <c r="K60" s="7"/>
      <c r="L60" s="8"/>
      <c r="M60" s="8"/>
      <c r="N60" s="8"/>
      <c r="O60" s="8"/>
    </row>
    <row r="61" spans="2:15" x14ac:dyDescent="0.2">
      <c r="B61" s="32"/>
      <c r="C61" s="36" t="s">
        <v>122</v>
      </c>
      <c r="D61" s="52"/>
      <c r="I61" s="53"/>
      <c r="K61" s="7"/>
      <c r="L61" s="8"/>
      <c r="M61" s="8"/>
      <c r="N61" s="8"/>
      <c r="O61" s="8"/>
    </row>
    <row r="62" spans="2:15" x14ac:dyDescent="0.2">
      <c r="B62" s="32"/>
      <c r="C62" s="35" t="s">
        <v>123</v>
      </c>
      <c r="D62" s="52"/>
      <c r="I62" s="53"/>
      <c r="K62" s="7"/>
      <c r="L62" s="8"/>
      <c r="M62" s="8"/>
      <c r="N62" s="8"/>
      <c r="O62" s="8"/>
    </row>
    <row r="63" spans="2:15" x14ac:dyDescent="0.2">
      <c r="B63" s="32"/>
      <c r="C63" s="35"/>
      <c r="D63" s="52"/>
      <c r="I63" s="53"/>
      <c r="K63" s="7"/>
      <c r="L63" s="8"/>
      <c r="M63" s="8"/>
      <c r="N63" s="8"/>
      <c r="O63" s="8"/>
    </row>
    <row r="64" spans="2:15" x14ac:dyDescent="0.2">
      <c r="B64" s="32"/>
      <c r="C64" s="36" t="s">
        <v>106</v>
      </c>
      <c r="D64" s="52"/>
      <c r="I64" s="53"/>
      <c r="K64" s="7"/>
      <c r="L64" s="8"/>
      <c r="M64" s="8"/>
      <c r="N64" s="8"/>
      <c r="O64" s="8"/>
    </row>
    <row r="65" spans="2:15" x14ac:dyDescent="0.2">
      <c r="B65" s="32"/>
      <c r="C65" s="35" t="s">
        <v>107</v>
      </c>
      <c r="D65" s="52"/>
      <c r="I65" s="53"/>
      <c r="K65" s="7"/>
      <c r="L65" s="8"/>
      <c r="M65" s="8"/>
      <c r="N65" s="8"/>
      <c r="O65" s="8"/>
    </row>
    <row r="66" spans="2:15" x14ac:dyDescent="0.2">
      <c r="B66" s="32"/>
      <c r="C66" s="35" t="s">
        <v>108</v>
      </c>
      <c r="D66" s="52"/>
      <c r="I66" s="53"/>
      <c r="K66" s="7"/>
      <c r="L66" s="8"/>
      <c r="N66" s="8"/>
      <c r="O66" s="8"/>
    </row>
    <row r="67" spans="2:15" x14ac:dyDescent="0.2">
      <c r="B67" s="32"/>
      <c r="C67" s="35" t="s">
        <v>124</v>
      </c>
      <c r="D67" s="52"/>
      <c r="I67" s="53"/>
      <c r="K67" s="7"/>
      <c r="L67" s="8"/>
      <c r="M67" s="8"/>
      <c r="N67" s="8"/>
      <c r="O67" s="8"/>
    </row>
    <row r="68" spans="2:15" x14ac:dyDescent="0.2">
      <c r="B68" s="32"/>
      <c r="C68" s="35" t="s">
        <v>125</v>
      </c>
      <c r="D68" s="52"/>
      <c r="I68" s="53"/>
      <c r="K68" s="7"/>
      <c r="L68" s="8"/>
      <c r="M68" s="8"/>
      <c r="N68" s="8"/>
      <c r="O68" s="8"/>
    </row>
    <row r="69" spans="2:15" ht="13.5" thickBot="1" x14ac:dyDescent="0.25">
      <c r="B69" s="38"/>
      <c r="C69" s="45"/>
      <c r="D69" s="54"/>
      <c r="E69" s="55"/>
      <c r="F69" s="55"/>
      <c r="G69" s="55"/>
      <c r="H69" s="55"/>
      <c r="I69" s="56"/>
      <c r="K69" s="7"/>
      <c r="L69" s="8"/>
      <c r="M69" s="8"/>
      <c r="N69" s="8"/>
      <c r="O69" s="8"/>
    </row>
    <row r="70" spans="2:15" x14ac:dyDescent="0.2">
      <c r="B70" s="30"/>
      <c r="C70" s="48"/>
      <c r="D70" s="49"/>
      <c r="E70" s="50"/>
      <c r="F70" s="50"/>
      <c r="G70" s="50"/>
      <c r="H70" s="50"/>
      <c r="I70" s="51"/>
      <c r="K70" s="7"/>
      <c r="L70" s="8"/>
      <c r="M70" s="8"/>
      <c r="N70" s="8"/>
      <c r="O70" s="8"/>
    </row>
    <row r="71" spans="2:15" x14ac:dyDescent="0.2">
      <c r="B71" s="32"/>
      <c r="C71" s="37" t="s">
        <v>140</v>
      </c>
      <c r="D71" s="52"/>
      <c r="I71" s="53"/>
      <c r="K71" s="7"/>
      <c r="L71" s="8"/>
      <c r="M71" s="8"/>
      <c r="N71" s="8"/>
      <c r="O71" s="8"/>
    </row>
    <row r="72" spans="2:15" x14ac:dyDescent="0.2">
      <c r="B72" s="32"/>
      <c r="C72" s="35" t="s">
        <v>113</v>
      </c>
      <c r="D72" s="52"/>
      <c r="I72" s="53"/>
      <c r="K72" s="7"/>
      <c r="L72" s="8"/>
      <c r="M72" s="8"/>
      <c r="N72" s="8"/>
      <c r="O72" s="8"/>
    </row>
    <row r="73" spans="2:15" x14ac:dyDescent="0.2">
      <c r="B73" s="32"/>
      <c r="C73" s="35" t="s">
        <v>114</v>
      </c>
      <c r="D73" s="52"/>
      <c r="I73" s="53"/>
      <c r="K73" s="7"/>
      <c r="L73" s="8"/>
      <c r="M73" s="8"/>
      <c r="N73" s="8"/>
      <c r="O73" s="8"/>
    </row>
    <row r="74" spans="2:15" x14ac:dyDescent="0.2">
      <c r="B74" s="32"/>
      <c r="C74" s="35" t="s">
        <v>115</v>
      </c>
      <c r="D74" s="52"/>
      <c r="I74" s="53"/>
      <c r="K74" s="7"/>
      <c r="L74" s="8"/>
      <c r="M74" s="8"/>
      <c r="N74" s="8"/>
      <c r="O74" s="8"/>
    </row>
    <row r="75" spans="2:15" x14ac:dyDescent="0.2">
      <c r="B75" s="32"/>
      <c r="C75" s="133" t="s">
        <v>93</v>
      </c>
      <c r="D75" s="52"/>
      <c r="I75" s="53"/>
      <c r="K75" s="7"/>
      <c r="L75" s="8"/>
      <c r="M75" s="8"/>
      <c r="N75" s="8"/>
      <c r="O75" s="8"/>
    </row>
    <row r="76" spans="2:15" ht="13.5" thickBot="1" x14ac:dyDescent="0.25">
      <c r="B76" s="57"/>
      <c r="C76" s="58"/>
      <c r="D76" s="54"/>
      <c r="E76" s="55"/>
      <c r="F76" s="55"/>
      <c r="G76" s="55"/>
      <c r="H76" s="55"/>
      <c r="I76" s="56"/>
    </row>
    <row r="78" spans="2:15" x14ac:dyDescent="0.2">
      <c r="B78" s="59" t="s">
        <v>92</v>
      </c>
      <c r="C78" s="59"/>
    </row>
  </sheetData>
  <sheetProtection algorithmName="SHA-512" hashValue="cghNYZqFNTg7EJjDN/WDjTi2BHZ7R9F9IERQ/ukKDwsl/Jb/U76fOUpp0HUJE2WoefZmkpoKQe7U/DHjmZK66g==" saltValue="HtDLqtmeZ68kbMJGgxyDmA==" spinCount="100000" sheet="1" objects="1" scenarios="1"/>
  <hyperlinks>
    <hyperlink ref="C75" r:id="rId1" xr:uid="{00000000-0004-0000-0000-000000000000}"/>
  </hyperlinks>
  <pageMargins left="0.7" right="0.7" top="0.78740157499999996" bottom="0.78740157499999996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3:Y99"/>
  <sheetViews>
    <sheetView showGridLines="0" topLeftCell="C10" zoomScale="85" zoomScaleNormal="85" workbookViewId="0">
      <selection activeCell="L17" sqref="L17"/>
    </sheetView>
  </sheetViews>
  <sheetFormatPr baseColWidth="10" defaultColWidth="10.85546875" defaultRowHeight="12.75" x14ac:dyDescent="0.2"/>
  <cols>
    <col min="1" max="1" width="7.42578125" style="63" customWidth="1"/>
    <col min="2" max="2" width="32.7109375" style="63" bestFit="1" customWidth="1"/>
    <col min="3" max="4" width="10.85546875" style="63"/>
    <col min="5" max="16" width="12.42578125" style="63" customWidth="1"/>
    <col min="17" max="17" width="15.7109375" style="63" bestFit="1" customWidth="1"/>
    <col min="18" max="25" width="12.42578125" style="63" customWidth="1"/>
    <col min="26" max="16384" width="10.85546875" style="63"/>
  </cols>
  <sheetData>
    <row r="3" spans="2:23" ht="15.75" x14ac:dyDescent="0.25">
      <c r="B3" s="62" t="s">
        <v>28</v>
      </c>
    </row>
    <row r="4" spans="2:23" x14ac:dyDescent="0.2">
      <c r="B4" s="64"/>
    </row>
    <row r="5" spans="2:23" x14ac:dyDescent="0.2">
      <c r="B5" s="65" t="s">
        <v>76</v>
      </c>
      <c r="C5" s="136" t="str">
        <f>Eingabenblatt_Legende_Hinweise!D6</f>
        <v>XY GmbH/eG</v>
      </c>
      <c r="D5" s="137"/>
    </row>
    <row r="6" spans="2:23" x14ac:dyDescent="0.2">
      <c r="B6" s="66" t="s">
        <v>77</v>
      </c>
      <c r="C6" s="138">
        <f>Eingabenblatt_Legende_Hinweise!D8</f>
        <v>10123</v>
      </c>
      <c r="D6" s="138"/>
    </row>
    <row r="7" spans="2:23" x14ac:dyDescent="0.2">
      <c r="B7" s="67" t="s">
        <v>89</v>
      </c>
      <c r="C7" s="139">
        <f>'Rückstellung 2019'!C7+1</f>
        <v>2020</v>
      </c>
      <c r="D7" s="140"/>
    </row>
    <row r="9" spans="2:23" x14ac:dyDescent="0.2">
      <c r="B9" s="63" t="s">
        <v>27</v>
      </c>
      <c r="C9" s="63">
        <f>C7</f>
        <v>2020</v>
      </c>
    </row>
    <row r="10" spans="2:23" x14ac:dyDescent="0.2">
      <c r="K10" s="68" t="s">
        <v>29</v>
      </c>
      <c r="L10" s="68"/>
      <c r="M10" s="69"/>
      <c r="N10" s="69" t="s">
        <v>33</v>
      </c>
      <c r="O10" s="69"/>
      <c r="Q10" s="69" t="s">
        <v>126</v>
      </c>
      <c r="R10" s="69" t="s">
        <v>126</v>
      </c>
    </row>
    <row r="11" spans="2:23" x14ac:dyDescent="0.2">
      <c r="B11" s="63" t="s">
        <v>91</v>
      </c>
      <c r="C11" s="40">
        <v>67</v>
      </c>
      <c r="K11" s="68" t="s">
        <v>86</v>
      </c>
      <c r="L11" s="68" t="s">
        <v>87</v>
      </c>
      <c r="M11" s="69"/>
      <c r="N11" s="68" t="s">
        <v>86</v>
      </c>
      <c r="O11" s="68" t="s">
        <v>87</v>
      </c>
      <c r="Q11" s="69" t="s">
        <v>86</v>
      </c>
      <c r="R11" s="69" t="s">
        <v>87</v>
      </c>
    </row>
    <row r="12" spans="2:23" x14ac:dyDescent="0.2">
      <c r="F12" s="71"/>
    </row>
    <row r="13" spans="2:23" x14ac:dyDescent="0.2">
      <c r="B13" s="63" t="s">
        <v>110</v>
      </c>
      <c r="C13" s="40">
        <v>10</v>
      </c>
      <c r="D13" s="63" t="s">
        <v>0</v>
      </c>
      <c r="E13" s="72" t="s">
        <v>79</v>
      </c>
      <c r="F13" s="41">
        <v>250</v>
      </c>
      <c r="H13" s="73" t="s">
        <v>82</v>
      </c>
      <c r="I13" s="74">
        <f>M60</f>
        <v>981.52</v>
      </c>
      <c r="K13" s="75">
        <f>J60-M60</f>
        <v>18.480000000000018</v>
      </c>
      <c r="L13" s="75">
        <f>'Rückstellung 2019'!K13</f>
        <v>31.059999999999945</v>
      </c>
      <c r="N13" s="75">
        <f>J60</f>
        <v>1000</v>
      </c>
      <c r="O13" s="75">
        <f>'Rückstellung 2019'!N13</f>
        <v>1075</v>
      </c>
      <c r="T13" s="76" t="s">
        <v>30</v>
      </c>
      <c r="U13" s="76"/>
      <c r="V13" s="76"/>
      <c r="W13" s="77">
        <f>R17</f>
        <v>-2133.980000000005</v>
      </c>
    </row>
    <row r="14" spans="2:23" x14ac:dyDescent="0.2">
      <c r="B14" s="63" t="s">
        <v>111</v>
      </c>
      <c r="C14" s="40">
        <v>25</v>
      </c>
      <c r="D14" s="63" t="s">
        <v>0</v>
      </c>
      <c r="E14" s="78" t="s">
        <v>80</v>
      </c>
      <c r="F14" s="41">
        <v>500</v>
      </c>
      <c r="H14" s="79" t="s">
        <v>83</v>
      </c>
      <c r="I14" s="80">
        <f>S60</f>
        <v>882.57</v>
      </c>
      <c r="K14" s="75">
        <f>P60-S60</f>
        <v>177.42999999999995</v>
      </c>
      <c r="L14" s="75">
        <f>'Rückstellung 2019'!K14</f>
        <v>208.80999999999995</v>
      </c>
      <c r="N14" s="75">
        <f>P60</f>
        <v>1060</v>
      </c>
      <c r="O14" s="75">
        <f>'Rückstellung 2019'!N14</f>
        <v>960</v>
      </c>
      <c r="T14" s="76" t="s">
        <v>31</v>
      </c>
      <c r="U14" s="76"/>
      <c r="V14" s="76"/>
      <c r="W14" s="77">
        <f>O17</f>
        <v>-2500</v>
      </c>
    </row>
    <row r="15" spans="2:23" x14ac:dyDescent="0.2">
      <c r="B15" s="63" t="s">
        <v>112</v>
      </c>
      <c r="C15" s="40">
        <v>40</v>
      </c>
      <c r="D15" s="63" t="s">
        <v>0</v>
      </c>
      <c r="E15" s="81" t="s">
        <v>81</v>
      </c>
      <c r="F15" s="41">
        <v>1000</v>
      </c>
      <c r="H15" s="82" t="s">
        <v>84</v>
      </c>
      <c r="I15" s="83">
        <f>Y60</f>
        <v>12190.439999999997</v>
      </c>
      <c r="K15" s="84">
        <f>V60-Y60</f>
        <v>684.56000000000313</v>
      </c>
      <c r="L15" s="84">
        <f>'Rückstellung 2019'!K15</f>
        <v>1006.619999999999</v>
      </c>
      <c r="N15" s="84">
        <f>V60</f>
        <v>12875</v>
      </c>
      <c r="O15" s="84">
        <f>'Rückstellung 2019'!N15</f>
        <v>15400</v>
      </c>
      <c r="T15" s="76" t="s">
        <v>32</v>
      </c>
      <c r="U15" s="76"/>
      <c r="V15" s="76"/>
      <c r="W15" s="77">
        <f>L17*-1</f>
        <v>366.01999999999578</v>
      </c>
    </row>
    <row r="16" spans="2:23" x14ac:dyDescent="0.2">
      <c r="H16" s="85" t="s">
        <v>85</v>
      </c>
      <c r="I16" s="86">
        <f>SUM(I13:I15)</f>
        <v>14054.529999999997</v>
      </c>
      <c r="K16" s="75">
        <f>SUM(K13:K15)</f>
        <v>880.4700000000031</v>
      </c>
      <c r="L16" s="75">
        <f>SUM(L13:L15)</f>
        <v>1246.4899999999989</v>
      </c>
      <c r="N16" s="75">
        <f>SUM(N13:N15)</f>
        <v>14935</v>
      </c>
      <c r="O16" s="75">
        <f>SUM(O13:O15)</f>
        <v>17435</v>
      </c>
      <c r="Q16" s="75">
        <f>N16-K16</f>
        <v>14054.529999999997</v>
      </c>
      <c r="R16" s="75">
        <f>O16-L16</f>
        <v>16188.510000000002</v>
      </c>
    </row>
    <row r="17" spans="2:25" x14ac:dyDescent="0.2">
      <c r="C17" s="70"/>
      <c r="D17" s="87" t="s">
        <v>25</v>
      </c>
      <c r="F17" s="88"/>
      <c r="G17" s="89"/>
      <c r="K17" s="75"/>
      <c r="L17" s="90">
        <f>K16-L16</f>
        <v>-366.01999999999578</v>
      </c>
      <c r="M17" s="91"/>
      <c r="N17" s="90"/>
      <c r="O17" s="90">
        <f>N16-O16</f>
        <v>-2500</v>
      </c>
      <c r="P17" s="91"/>
      <c r="Q17" s="90"/>
      <c r="R17" s="90">
        <f>Q16-R16</f>
        <v>-2133.980000000005</v>
      </c>
      <c r="T17" s="92" t="s">
        <v>34</v>
      </c>
      <c r="U17" s="93"/>
      <c r="V17" s="93"/>
      <c r="W17" s="94">
        <f>W13-W14-W15</f>
        <v>-7.9580786405131221E-13</v>
      </c>
    </row>
    <row r="18" spans="2:25" s="91" customFormat="1" x14ac:dyDescent="0.2">
      <c r="D18" s="95"/>
      <c r="G18" s="95"/>
    </row>
    <row r="20" spans="2:25" x14ac:dyDescent="0.2">
      <c r="B20" s="96"/>
      <c r="C20" s="134" t="s">
        <v>6</v>
      </c>
      <c r="D20" s="134" t="s">
        <v>2</v>
      </c>
      <c r="E20" s="134" t="s">
        <v>3</v>
      </c>
      <c r="F20" s="134" t="s">
        <v>4</v>
      </c>
      <c r="G20" s="134" t="s">
        <v>5</v>
      </c>
      <c r="H20" s="134" t="s">
        <v>7</v>
      </c>
      <c r="I20" s="134" t="s">
        <v>8</v>
      </c>
      <c r="J20" s="134" t="s">
        <v>9</v>
      </c>
      <c r="K20" s="134" t="s">
        <v>11</v>
      </c>
      <c r="L20" s="134" t="s">
        <v>12</v>
      </c>
      <c r="M20" s="134" t="s">
        <v>10</v>
      </c>
      <c r="N20" s="134" t="s">
        <v>13</v>
      </c>
      <c r="O20" s="134" t="s">
        <v>14</v>
      </c>
      <c r="P20" s="134" t="s">
        <v>15</v>
      </c>
      <c r="Q20" s="134" t="s">
        <v>16</v>
      </c>
      <c r="R20" s="134" t="s">
        <v>17</v>
      </c>
      <c r="S20" s="134" t="s">
        <v>18</v>
      </c>
      <c r="T20" s="134" t="s">
        <v>19</v>
      </c>
      <c r="U20" s="134" t="s">
        <v>20</v>
      </c>
      <c r="V20" s="134" t="s">
        <v>21</v>
      </c>
      <c r="W20" s="134" t="s">
        <v>22</v>
      </c>
      <c r="X20" s="134" t="s">
        <v>23</v>
      </c>
      <c r="Y20" s="134" t="s">
        <v>24</v>
      </c>
    </row>
    <row r="21" spans="2:25" ht="13.5" thickBot="1" x14ac:dyDescent="0.25">
      <c r="B21" s="97" t="s">
        <v>105</v>
      </c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</row>
    <row r="22" spans="2:25" s="100" customFormat="1" x14ac:dyDescent="0.2">
      <c r="B22" s="98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</row>
    <row r="23" spans="2:25" x14ac:dyDescent="0.2">
      <c r="B23" s="42" t="s">
        <v>35</v>
      </c>
      <c r="C23" s="42">
        <v>1956</v>
      </c>
      <c r="D23" s="42">
        <v>1985</v>
      </c>
      <c r="E23" s="101">
        <f>IF((D23+$C$13)&lt;($C$9+1),0,IF((D23+$C$13)&gt;(C23+$C$11),0,D23+$C$13))</f>
        <v>0</v>
      </c>
      <c r="F23" s="102">
        <f>IF((D23+$C$14)&lt;($C$9+1),0,IF((D23+$C$14)&gt;(C23+$C$11),0,D23+$C$14))</f>
        <v>0</v>
      </c>
      <c r="G23" s="103">
        <f t="shared" ref="G23:G59" si="0">IF((D23+$C$15)&lt;($C$9+1),0,IF((D23+$C$15)&gt;(C23+$C$11),0,D23+$C$15))</f>
        <v>0</v>
      </c>
      <c r="H23" s="101">
        <f t="shared" ref="H23:H55" si="1">IF(E23&lt;&gt;0,I23-(E23-$C$9),0)</f>
        <v>0</v>
      </c>
      <c r="I23" s="101">
        <f t="shared" ref="I23:I59" si="2">$C$13</f>
        <v>10</v>
      </c>
      <c r="J23" s="104">
        <f t="shared" ref="J23:J55" si="3">ROUND($F$13*H23/I23,2)</f>
        <v>0</v>
      </c>
      <c r="K23" s="101">
        <f t="shared" ref="K23:K55" si="4">IF(E23&lt;&gt;0,E23-$C$9,0)</f>
        <v>0</v>
      </c>
      <c r="L23" s="104">
        <f>IF(K23&lt;&gt;0,VLOOKUP(K23,'Zinssätze 2020'!$B$5:$C$54,2),0)</f>
        <v>0</v>
      </c>
      <c r="M23" s="104">
        <f t="shared" ref="M23:M55" si="5">ROUND(J23/(1+(L23/100))^K23,2)</f>
        <v>0</v>
      </c>
      <c r="N23" s="102">
        <f t="shared" ref="N23:N55" si="6">IF(F23&lt;&gt;0,O23-(F23-$C$9),0)</f>
        <v>0</v>
      </c>
      <c r="O23" s="102">
        <f t="shared" ref="O23:O59" si="7">$C$14</f>
        <v>25</v>
      </c>
      <c r="P23" s="105">
        <f t="shared" ref="P23:P55" si="8">ROUND($F$14*N23/O23,2)</f>
        <v>0</v>
      </c>
      <c r="Q23" s="102">
        <f t="shared" ref="Q23:Q55" si="9">IF(F23&lt;&gt;0,F23-$C$9,0)</f>
        <v>0</v>
      </c>
      <c r="R23" s="105">
        <f>IF(Q23&lt;&gt;0,VLOOKUP(Q23,'Zinssätze 2020'!$B$5:$C$54,2),0)</f>
        <v>0</v>
      </c>
      <c r="S23" s="105">
        <f t="shared" ref="S23:S55" si="10">ROUND(P23/(1+(R23/100))^Q23,2)</f>
        <v>0</v>
      </c>
      <c r="T23" s="103">
        <f t="shared" ref="T23:T55" si="11">IF(G23&lt;&gt;0,U23-(G23-$C$9),0)</f>
        <v>0</v>
      </c>
      <c r="U23" s="103">
        <f t="shared" ref="U23:U59" si="12">$C$15</f>
        <v>40</v>
      </c>
      <c r="V23" s="106">
        <f>ROUND($F$15*T23/U23,2)</f>
        <v>0</v>
      </c>
      <c r="W23" s="103">
        <f t="shared" ref="W23:W55" si="13">IF(G23&lt;&gt;0,G23-$C$9,0)</f>
        <v>0</v>
      </c>
      <c r="X23" s="106">
        <f>IF(W23&lt;&gt;0,VLOOKUP(W23,'Zinssätze 2020'!$B$5:$C$54,2),0)</f>
        <v>0</v>
      </c>
      <c r="Y23" s="106">
        <f t="shared" ref="Y23:Y55" si="14">ROUND(V23/(1+(X23/100))^W23,2)</f>
        <v>0</v>
      </c>
    </row>
    <row r="24" spans="2:25" x14ac:dyDescent="0.2">
      <c r="B24" s="42" t="s">
        <v>36</v>
      </c>
      <c r="C24" s="42">
        <v>1958</v>
      </c>
      <c r="D24" s="42">
        <v>1979</v>
      </c>
      <c r="E24" s="101">
        <f t="shared" ref="E24:E59" si="15">IF((D24+$C$13)&lt;($C$9+1),0,IF((D24+$C$13)&gt;(C24+$C$11),0,D24+$C$13))</f>
        <v>0</v>
      </c>
      <c r="F24" s="102">
        <f t="shared" ref="F24:F59" si="16">IF((D24+$C$14)&lt;($C$9+1),0,IF((D24+$C$14)&gt;(C24+$C$11),0,D24+$C$14))</f>
        <v>0</v>
      </c>
      <c r="G24" s="103">
        <f t="shared" si="0"/>
        <v>0</v>
      </c>
      <c r="H24" s="101">
        <f t="shared" si="1"/>
        <v>0</v>
      </c>
      <c r="I24" s="101">
        <f t="shared" si="2"/>
        <v>10</v>
      </c>
      <c r="J24" s="104">
        <f t="shared" si="3"/>
        <v>0</v>
      </c>
      <c r="K24" s="101">
        <f t="shared" si="4"/>
        <v>0</v>
      </c>
      <c r="L24" s="104">
        <f>IF(K24&lt;&gt;0,VLOOKUP(K24,'Zinssätze 2020'!$B$5:$C$54,2),0)</f>
        <v>0</v>
      </c>
      <c r="M24" s="104">
        <f t="shared" si="5"/>
        <v>0</v>
      </c>
      <c r="N24" s="102">
        <f t="shared" si="6"/>
        <v>0</v>
      </c>
      <c r="O24" s="102">
        <f t="shared" si="7"/>
        <v>25</v>
      </c>
      <c r="P24" s="105">
        <f t="shared" si="8"/>
        <v>0</v>
      </c>
      <c r="Q24" s="102">
        <f t="shared" si="9"/>
        <v>0</v>
      </c>
      <c r="R24" s="105">
        <f>IF(Q24&lt;&gt;0,VLOOKUP(Q24,'Zinssätze 2020'!$B$5:$C$54,2),0)</f>
        <v>0</v>
      </c>
      <c r="S24" s="105">
        <f t="shared" si="10"/>
        <v>0</v>
      </c>
      <c r="T24" s="103">
        <f t="shared" si="11"/>
        <v>0</v>
      </c>
      <c r="U24" s="103">
        <f t="shared" si="12"/>
        <v>40</v>
      </c>
      <c r="V24" s="106">
        <f t="shared" ref="V24:V55" si="17">ROUND($F$15*T24/U24,2)</f>
        <v>0</v>
      </c>
      <c r="W24" s="103">
        <f t="shared" si="13"/>
        <v>0</v>
      </c>
      <c r="X24" s="106">
        <f>IF(W24&lt;&gt;0,VLOOKUP(W24,'Zinssätze 2020'!$B$5:$C$54,2),0)</f>
        <v>0</v>
      </c>
      <c r="Y24" s="106">
        <f>ROUND(V24/(1+(X24/100))^W24,2)</f>
        <v>0</v>
      </c>
    </row>
    <row r="25" spans="2:25" x14ac:dyDescent="0.2">
      <c r="B25" s="42" t="s">
        <v>37</v>
      </c>
      <c r="C25" s="42">
        <v>1953</v>
      </c>
      <c r="D25" s="42">
        <v>1980</v>
      </c>
      <c r="E25" s="101">
        <f t="shared" si="15"/>
        <v>0</v>
      </c>
      <c r="F25" s="102">
        <f t="shared" si="16"/>
        <v>0</v>
      </c>
      <c r="G25" s="103">
        <f t="shared" si="0"/>
        <v>0</v>
      </c>
      <c r="H25" s="101">
        <f t="shared" si="1"/>
        <v>0</v>
      </c>
      <c r="I25" s="101">
        <f t="shared" si="2"/>
        <v>10</v>
      </c>
      <c r="J25" s="104">
        <f t="shared" si="3"/>
        <v>0</v>
      </c>
      <c r="K25" s="101">
        <f t="shared" si="4"/>
        <v>0</v>
      </c>
      <c r="L25" s="104">
        <f>IF(K25&lt;&gt;0,VLOOKUP(K25,'Zinssätze 2020'!$B$5:$C$54,2),0)</f>
        <v>0</v>
      </c>
      <c r="M25" s="104">
        <f t="shared" si="5"/>
        <v>0</v>
      </c>
      <c r="N25" s="102">
        <f t="shared" si="6"/>
        <v>0</v>
      </c>
      <c r="O25" s="102">
        <f t="shared" si="7"/>
        <v>25</v>
      </c>
      <c r="P25" s="105">
        <f t="shared" si="8"/>
        <v>0</v>
      </c>
      <c r="Q25" s="102">
        <f t="shared" si="9"/>
        <v>0</v>
      </c>
      <c r="R25" s="105">
        <f>IF(Q25&lt;&gt;0,VLOOKUP(Q25,'Zinssätze 2020'!$B$5:$C$54,2),0)</f>
        <v>0</v>
      </c>
      <c r="S25" s="105">
        <f t="shared" si="10"/>
        <v>0</v>
      </c>
      <c r="T25" s="103">
        <f>IF(G25&lt;&gt;0,U25-(G25-$C$9),0)</f>
        <v>0</v>
      </c>
      <c r="U25" s="103">
        <f>$C$15</f>
        <v>40</v>
      </c>
      <c r="V25" s="106">
        <f>ROUND($F$15*T25/U25,2)</f>
        <v>0</v>
      </c>
      <c r="W25" s="103">
        <f t="shared" si="13"/>
        <v>0</v>
      </c>
      <c r="X25" s="106">
        <f>IF(W25&lt;&gt;0,VLOOKUP(W25,'Zinssätze 2020'!$B$5:$C$54,2),0)</f>
        <v>0</v>
      </c>
      <c r="Y25" s="106">
        <f t="shared" si="14"/>
        <v>0</v>
      </c>
    </row>
    <row r="26" spans="2:25" x14ac:dyDescent="0.2">
      <c r="B26" s="42" t="s">
        <v>38</v>
      </c>
      <c r="C26" s="42">
        <v>1954</v>
      </c>
      <c r="D26" s="42">
        <v>1980</v>
      </c>
      <c r="E26" s="101">
        <f t="shared" si="15"/>
        <v>0</v>
      </c>
      <c r="F26" s="102">
        <f t="shared" si="16"/>
        <v>0</v>
      </c>
      <c r="G26" s="103">
        <f t="shared" si="0"/>
        <v>0</v>
      </c>
      <c r="H26" s="101">
        <f t="shared" si="1"/>
        <v>0</v>
      </c>
      <c r="I26" s="101">
        <f t="shared" si="2"/>
        <v>10</v>
      </c>
      <c r="J26" s="104">
        <f t="shared" si="3"/>
        <v>0</v>
      </c>
      <c r="K26" s="101">
        <f t="shared" si="4"/>
        <v>0</v>
      </c>
      <c r="L26" s="104">
        <f>IF(K26&lt;&gt;0,VLOOKUP(K26,'Zinssätze 2020'!$B$5:$C$54,2),0)</f>
        <v>0</v>
      </c>
      <c r="M26" s="104">
        <f t="shared" si="5"/>
        <v>0</v>
      </c>
      <c r="N26" s="102">
        <f t="shared" si="6"/>
        <v>0</v>
      </c>
      <c r="O26" s="102">
        <f t="shared" si="7"/>
        <v>25</v>
      </c>
      <c r="P26" s="105">
        <f t="shared" si="8"/>
        <v>0</v>
      </c>
      <c r="Q26" s="102">
        <f t="shared" si="9"/>
        <v>0</v>
      </c>
      <c r="R26" s="105">
        <f>IF(Q26&lt;&gt;0,VLOOKUP(Q26,'Zinssätze 2020'!$B$5:$C$54,2),0)</f>
        <v>0</v>
      </c>
      <c r="S26" s="105">
        <f t="shared" si="10"/>
        <v>0</v>
      </c>
      <c r="T26" s="103">
        <f t="shared" si="11"/>
        <v>0</v>
      </c>
      <c r="U26" s="103">
        <f t="shared" si="12"/>
        <v>40</v>
      </c>
      <c r="V26" s="106">
        <f t="shared" si="17"/>
        <v>0</v>
      </c>
      <c r="W26" s="103">
        <f t="shared" si="13"/>
        <v>0</v>
      </c>
      <c r="X26" s="106">
        <f>IF(W26&lt;&gt;0,VLOOKUP(W26,'Zinssätze 2020'!$B$5:$C$54,2),0)</f>
        <v>0</v>
      </c>
      <c r="Y26" s="106">
        <f t="shared" si="14"/>
        <v>0</v>
      </c>
    </row>
    <row r="27" spans="2:25" x14ac:dyDescent="0.2">
      <c r="B27" s="42" t="s">
        <v>39</v>
      </c>
      <c r="C27" s="42">
        <v>1961</v>
      </c>
      <c r="D27" s="42">
        <v>1980</v>
      </c>
      <c r="E27" s="101">
        <f t="shared" si="15"/>
        <v>0</v>
      </c>
      <c r="F27" s="102">
        <f t="shared" si="16"/>
        <v>0</v>
      </c>
      <c r="G27" s="103">
        <f t="shared" si="0"/>
        <v>0</v>
      </c>
      <c r="H27" s="101">
        <f t="shared" si="1"/>
        <v>0</v>
      </c>
      <c r="I27" s="101">
        <f t="shared" si="2"/>
        <v>10</v>
      </c>
      <c r="J27" s="104">
        <f t="shared" si="3"/>
        <v>0</v>
      </c>
      <c r="K27" s="101">
        <f t="shared" si="4"/>
        <v>0</v>
      </c>
      <c r="L27" s="104">
        <f>IF(K27&lt;&gt;0,VLOOKUP(K27,'Zinssätze 2020'!$B$5:$C$54,2),0)</f>
        <v>0</v>
      </c>
      <c r="M27" s="104">
        <f t="shared" si="5"/>
        <v>0</v>
      </c>
      <c r="N27" s="102">
        <f t="shared" si="6"/>
        <v>0</v>
      </c>
      <c r="O27" s="102">
        <f t="shared" si="7"/>
        <v>25</v>
      </c>
      <c r="P27" s="105">
        <f t="shared" si="8"/>
        <v>0</v>
      </c>
      <c r="Q27" s="102">
        <f t="shared" si="9"/>
        <v>0</v>
      </c>
      <c r="R27" s="105">
        <f>IF(Q27&lt;&gt;0,VLOOKUP(Q27,'Zinssätze 2020'!$B$5:$C$54,2),0)</f>
        <v>0</v>
      </c>
      <c r="S27" s="105">
        <f t="shared" si="10"/>
        <v>0</v>
      </c>
      <c r="T27" s="103">
        <f t="shared" si="11"/>
        <v>0</v>
      </c>
      <c r="U27" s="103">
        <f t="shared" si="12"/>
        <v>40</v>
      </c>
      <c r="V27" s="106">
        <f t="shared" si="17"/>
        <v>0</v>
      </c>
      <c r="W27" s="103">
        <f t="shared" si="13"/>
        <v>0</v>
      </c>
      <c r="X27" s="106">
        <f>IF(W27&lt;&gt;0,VLOOKUP(W27,'Zinssätze 2020'!$B$5:$C$54,2),0)</f>
        <v>0</v>
      </c>
      <c r="Y27" s="106">
        <f t="shared" si="14"/>
        <v>0</v>
      </c>
    </row>
    <row r="28" spans="2:25" x14ac:dyDescent="0.2">
      <c r="B28" s="42" t="s">
        <v>40</v>
      </c>
      <c r="C28" s="42">
        <v>1961</v>
      </c>
      <c r="D28" s="42">
        <v>1981</v>
      </c>
      <c r="E28" s="101">
        <f t="shared" si="15"/>
        <v>0</v>
      </c>
      <c r="F28" s="102">
        <f t="shared" si="16"/>
        <v>0</v>
      </c>
      <c r="G28" s="103">
        <f t="shared" si="0"/>
        <v>2021</v>
      </c>
      <c r="H28" s="101">
        <f t="shared" si="1"/>
        <v>0</v>
      </c>
      <c r="I28" s="101">
        <f t="shared" si="2"/>
        <v>10</v>
      </c>
      <c r="J28" s="104">
        <f t="shared" si="3"/>
        <v>0</v>
      </c>
      <c r="K28" s="101">
        <f t="shared" si="4"/>
        <v>0</v>
      </c>
      <c r="L28" s="104">
        <f>IF(K28&lt;&gt;0,VLOOKUP(K28,'Zinssätze 2020'!$B$5:$C$54,2),0)</f>
        <v>0</v>
      </c>
      <c r="M28" s="104">
        <f t="shared" si="5"/>
        <v>0</v>
      </c>
      <c r="N28" s="102">
        <f t="shared" si="6"/>
        <v>0</v>
      </c>
      <c r="O28" s="102">
        <f t="shared" si="7"/>
        <v>25</v>
      </c>
      <c r="P28" s="105">
        <f t="shared" si="8"/>
        <v>0</v>
      </c>
      <c r="Q28" s="102">
        <f t="shared" si="9"/>
        <v>0</v>
      </c>
      <c r="R28" s="105">
        <f>IF(Q28&lt;&gt;0,VLOOKUP(Q28,'Zinssätze 2020'!$B$5:$C$54,2),0)</f>
        <v>0</v>
      </c>
      <c r="S28" s="105">
        <f t="shared" si="10"/>
        <v>0</v>
      </c>
      <c r="T28" s="103">
        <f t="shared" si="11"/>
        <v>39</v>
      </c>
      <c r="U28" s="103">
        <f t="shared" si="12"/>
        <v>40</v>
      </c>
      <c r="V28" s="106">
        <f t="shared" si="17"/>
        <v>975</v>
      </c>
      <c r="W28" s="103">
        <f t="shared" si="13"/>
        <v>1</v>
      </c>
      <c r="X28" s="106">
        <f>IF(W28&lt;&gt;0,VLOOKUP(W28,'Zinssätze 2020'!$B$5:$C$54,2),0)</f>
        <v>0.44</v>
      </c>
      <c r="Y28" s="106">
        <f t="shared" si="14"/>
        <v>970.73</v>
      </c>
    </row>
    <row r="29" spans="2:25" x14ac:dyDescent="0.2">
      <c r="B29" s="42" t="s">
        <v>41</v>
      </c>
      <c r="C29" s="42">
        <v>1955</v>
      </c>
      <c r="D29" s="42">
        <v>1982</v>
      </c>
      <c r="E29" s="101">
        <f t="shared" si="15"/>
        <v>0</v>
      </c>
      <c r="F29" s="102">
        <f t="shared" si="16"/>
        <v>0</v>
      </c>
      <c r="G29" s="103">
        <f t="shared" si="0"/>
        <v>2022</v>
      </c>
      <c r="H29" s="101">
        <f t="shared" si="1"/>
        <v>0</v>
      </c>
      <c r="I29" s="101">
        <f t="shared" si="2"/>
        <v>10</v>
      </c>
      <c r="J29" s="104">
        <f t="shared" si="3"/>
        <v>0</v>
      </c>
      <c r="K29" s="101">
        <f t="shared" si="4"/>
        <v>0</v>
      </c>
      <c r="L29" s="104">
        <f>IF(K29&lt;&gt;0,VLOOKUP(K29,'Zinssätze 2020'!$B$5:$C$54,2),0)</f>
        <v>0</v>
      </c>
      <c r="M29" s="104">
        <f t="shared" si="5"/>
        <v>0</v>
      </c>
      <c r="N29" s="102">
        <f t="shared" si="6"/>
        <v>0</v>
      </c>
      <c r="O29" s="102">
        <f t="shared" si="7"/>
        <v>25</v>
      </c>
      <c r="P29" s="105">
        <f t="shared" si="8"/>
        <v>0</v>
      </c>
      <c r="Q29" s="102">
        <f t="shared" si="9"/>
        <v>0</v>
      </c>
      <c r="R29" s="105">
        <f>IF(Q29&lt;&gt;0,VLOOKUP(Q29,'Zinssätze 2020'!$B$5:$C$54,2),0)</f>
        <v>0</v>
      </c>
      <c r="S29" s="105">
        <f t="shared" si="10"/>
        <v>0</v>
      </c>
      <c r="T29" s="103">
        <f t="shared" si="11"/>
        <v>38</v>
      </c>
      <c r="U29" s="103">
        <f t="shared" si="12"/>
        <v>40</v>
      </c>
      <c r="V29" s="106">
        <f t="shared" si="17"/>
        <v>950</v>
      </c>
      <c r="W29" s="103">
        <f t="shared" si="13"/>
        <v>2</v>
      </c>
      <c r="X29" s="106">
        <f>IF(W29&lt;&gt;0,VLOOKUP(W29,'Zinssätze 2020'!$B$5:$C$54,2),0)</f>
        <v>0.47</v>
      </c>
      <c r="Y29" s="106">
        <f t="shared" si="14"/>
        <v>941.13</v>
      </c>
    </row>
    <row r="30" spans="2:25" x14ac:dyDescent="0.2">
      <c r="B30" s="42" t="s">
        <v>42</v>
      </c>
      <c r="C30" s="42">
        <v>1960</v>
      </c>
      <c r="D30" s="42">
        <v>1982</v>
      </c>
      <c r="E30" s="101">
        <f t="shared" si="15"/>
        <v>0</v>
      </c>
      <c r="F30" s="102">
        <f t="shared" si="16"/>
        <v>0</v>
      </c>
      <c r="G30" s="103">
        <f t="shared" si="0"/>
        <v>2022</v>
      </c>
      <c r="H30" s="101">
        <f t="shared" si="1"/>
        <v>0</v>
      </c>
      <c r="I30" s="101">
        <f t="shared" si="2"/>
        <v>10</v>
      </c>
      <c r="J30" s="104">
        <f t="shared" si="3"/>
        <v>0</v>
      </c>
      <c r="K30" s="101">
        <f t="shared" si="4"/>
        <v>0</v>
      </c>
      <c r="L30" s="104">
        <f>IF(K30&lt;&gt;0,VLOOKUP(K30,'Zinssätze 2020'!$B$5:$C$54,2),0)</f>
        <v>0</v>
      </c>
      <c r="M30" s="104">
        <f t="shared" si="5"/>
        <v>0</v>
      </c>
      <c r="N30" s="102">
        <f t="shared" si="6"/>
        <v>0</v>
      </c>
      <c r="O30" s="102">
        <f t="shared" si="7"/>
        <v>25</v>
      </c>
      <c r="P30" s="105">
        <f t="shared" si="8"/>
        <v>0</v>
      </c>
      <c r="Q30" s="102">
        <f t="shared" si="9"/>
        <v>0</v>
      </c>
      <c r="R30" s="105">
        <f>IF(Q30&lt;&gt;0,VLOOKUP(Q30,'Zinssätze 2020'!$B$5:$C$54,2),0)</f>
        <v>0</v>
      </c>
      <c r="S30" s="105">
        <f t="shared" si="10"/>
        <v>0</v>
      </c>
      <c r="T30" s="103">
        <f t="shared" si="11"/>
        <v>38</v>
      </c>
      <c r="U30" s="103">
        <f t="shared" si="12"/>
        <v>40</v>
      </c>
      <c r="V30" s="106">
        <f t="shared" si="17"/>
        <v>950</v>
      </c>
      <c r="W30" s="103">
        <f t="shared" si="13"/>
        <v>2</v>
      </c>
      <c r="X30" s="106">
        <f>IF(W30&lt;&gt;0,VLOOKUP(W30,'Zinssätze 2020'!$B$5:$C$54,2),0)</f>
        <v>0.47</v>
      </c>
      <c r="Y30" s="106">
        <f t="shared" si="14"/>
        <v>941.13</v>
      </c>
    </row>
    <row r="31" spans="2:25" x14ac:dyDescent="0.2">
      <c r="B31" s="42" t="s">
        <v>43</v>
      </c>
      <c r="C31" s="42">
        <v>1961</v>
      </c>
      <c r="D31" s="42">
        <v>1982</v>
      </c>
      <c r="E31" s="101">
        <f t="shared" si="15"/>
        <v>0</v>
      </c>
      <c r="F31" s="102">
        <f t="shared" si="16"/>
        <v>0</v>
      </c>
      <c r="G31" s="103">
        <f t="shared" si="0"/>
        <v>2022</v>
      </c>
      <c r="H31" s="101">
        <f t="shared" si="1"/>
        <v>0</v>
      </c>
      <c r="I31" s="101">
        <f t="shared" si="2"/>
        <v>10</v>
      </c>
      <c r="J31" s="104">
        <f t="shared" si="3"/>
        <v>0</v>
      </c>
      <c r="K31" s="101">
        <f t="shared" si="4"/>
        <v>0</v>
      </c>
      <c r="L31" s="104">
        <f>IF(K31&lt;&gt;0,VLOOKUP(K31,'Zinssätze 2020'!$B$5:$C$54,2),0)</f>
        <v>0</v>
      </c>
      <c r="M31" s="104">
        <f t="shared" si="5"/>
        <v>0</v>
      </c>
      <c r="N31" s="102">
        <f t="shared" si="6"/>
        <v>0</v>
      </c>
      <c r="O31" s="102">
        <f t="shared" si="7"/>
        <v>25</v>
      </c>
      <c r="P31" s="105">
        <f t="shared" si="8"/>
        <v>0</v>
      </c>
      <c r="Q31" s="102">
        <f t="shared" si="9"/>
        <v>0</v>
      </c>
      <c r="R31" s="105">
        <f>IF(Q31&lt;&gt;0,VLOOKUP(Q31,'Zinssätze 2020'!$B$5:$C$54,2),0)</f>
        <v>0</v>
      </c>
      <c r="S31" s="105">
        <f t="shared" si="10"/>
        <v>0</v>
      </c>
      <c r="T31" s="103">
        <f t="shared" si="11"/>
        <v>38</v>
      </c>
      <c r="U31" s="103">
        <f t="shared" si="12"/>
        <v>40</v>
      </c>
      <c r="V31" s="106">
        <f t="shared" si="17"/>
        <v>950</v>
      </c>
      <c r="W31" s="103">
        <f t="shared" si="13"/>
        <v>2</v>
      </c>
      <c r="X31" s="106">
        <f>IF(W31&lt;&gt;0,VLOOKUP(W31,'Zinssätze 2020'!$B$5:$C$54,2),0)</f>
        <v>0.47</v>
      </c>
      <c r="Y31" s="106">
        <f t="shared" si="14"/>
        <v>941.13</v>
      </c>
    </row>
    <row r="32" spans="2:25" x14ac:dyDescent="0.2">
      <c r="B32" s="42" t="s">
        <v>44</v>
      </c>
      <c r="C32" s="42">
        <v>1951</v>
      </c>
      <c r="D32" s="42">
        <v>1983</v>
      </c>
      <c r="E32" s="101">
        <f t="shared" si="15"/>
        <v>0</v>
      </c>
      <c r="F32" s="102">
        <f t="shared" si="16"/>
        <v>0</v>
      </c>
      <c r="G32" s="103">
        <f t="shared" si="0"/>
        <v>0</v>
      </c>
      <c r="H32" s="101">
        <f t="shared" si="1"/>
        <v>0</v>
      </c>
      <c r="I32" s="101">
        <f t="shared" si="2"/>
        <v>10</v>
      </c>
      <c r="J32" s="104">
        <f t="shared" si="3"/>
        <v>0</v>
      </c>
      <c r="K32" s="101">
        <f t="shared" si="4"/>
        <v>0</v>
      </c>
      <c r="L32" s="104">
        <f>IF(K32&lt;&gt;0,VLOOKUP(K32,'Zinssätze 2020'!$B$5:$C$54,2),0)</f>
        <v>0</v>
      </c>
      <c r="M32" s="104">
        <f t="shared" si="5"/>
        <v>0</v>
      </c>
      <c r="N32" s="102">
        <f t="shared" si="6"/>
        <v>0</v>
      </c>
      <c r="O32" s="102">
        <f t="shared" si="7"/>
        <v>25</v>
      </c>
      <c r="P32" s="105">
        <f t="shared" si="8"/>
        <v>0</v>
      </c>
      <c r="Q32" s="102">
        <f t="shared" si="9"/>
        <v>0</v>
      </c>
      <c r="R32" s="105">
        <f>IF(Q32&lt;&gt;0,VLOOKUP(Q32,'Zinssätze 2020'!$B$5:$C$54,2),0)</f>
        <v>0</v>
      </c>
      <c r="S32" s="105">
        <f t="shared" si="10"/>
        <v>0</v>
      </c>
      <c r="T32" s="103">
        <f t="shared" si="11"/>
        <v>0</v>
      </c>
      <c r="U32" s="103">
        <f t="shared" si="12"/>
        <v>40</v>
      </c>
      <c r="V32" s="106">
        <f t="shared" si="17"/>
        <v>0</v>
      </c>
      <c r="W32" s="103">
        <f t="shared" si="13"/>
        <v>0</v>
      </c>
      <c r="X32" s="106">
        <f>IF(W32&lt;&gt;0,VLOOKUP(W32,'Zinssätze 2020'!$B$5:$C$54,2),0)</f>
        <v>0</v>
      </c>
      <c r="Y32" s="106">
        <f t="shared" si="14"/>
        <v>0</v>
      </c>
    </row>
    <row r="33" spans="2:25" x14ac:dyDescent="0.2">
      <c r="B33" s="42" t="s">
        <v>45</v>
      </c>
      <c r="C33" s="42">
        <v>1955</v>
      </c>
      <c r="D33" s="42">
        <v>1983</v>
      </c>
      <c r="E33" s="101">
        <f t="shared" si="15"/>
        <v>0</v>
      </c>
      <c r="F33" s="102">
        <f t="shared" si="16"/>
        <v>0</v>
      </c>
      <c r="G33" s="103">
        <f t="shared" si="0"/>
        <v>0</v>
      </c>
      <c r="H33" s="101">
        <f t="shared" si="1"/>
        <v>0</v>
      </c>
      <c r="I33" s="101">
        <f t="shared" si="2"/>
        <v>10</v>
      </c>
      <c r="J33" s="104">
        <f t="shared" si="3"/>
        <v>0</v>
      </c>
      <c r="K33" s="101">
        <f t="shared" si="4"/>
        <v>0</v>
      </c>
      <c r="L33" s="104">
        <f>IF(K33&lt;&gt;0,VLOOKUP(K33,'Zinssätze 2020'!$B$5:$C$54,2),0)</f>
        <v>0</v>
      </c>
      <c r="M33" s="104">
        <f t="shared" si="5"/>
        <v>0</v>
      </c>
      <c r="N33" s="102">
        <f t="shared" si="6"/>
        <v>0</v>
      </c>
      <c r="O33" s="102">
        <f t="shared" si="7"/>
        <v>25</v>
      </c>
      <c r="P33" s="105">
        <f t="shared" si="8"/>
        <v>0</v>
      </c>
      <c r="Q33" s="102">
        <f t="shared" si="9"/>
        <v>0</v>
      </c>
      <c r="R33" s="105">
        <f>IF(Q33&lt;&gt;0,VLOOKUP(Q33,'Zinssätze 2020'!$B$5:$C$54,2),0)</f>
        <v>0</v>
      </c>
      <c r="S33" s="105">
        <f t="shared" si="10"/>
        <v>0</v>
      </c>
      <c r="T33" s="103">
        <f t="shared" si="11"/>
        <v>0</v>
      </c>
      <c r="U33" s="103">
        <f t="shared" si="12"/>
        <v>40</v>
      </c>
      <c r="V33" s="106">
        <f t="shared" si="17"/>
        <v>0</v>
      </c>
      <c r="W33" s="103">
        <f t="shared" si="13"/>
        <v>0</v>
      </c>
      <c r="X33" s="106">
        <f>IF(W33&lt;&gt;0,VLOOKUP(W33,'Zinssätze 2020'!$B$5:$C$54,2),0)</f>
        <v>0</v>
      </c>
      <c r="Y33" s="106">
        <f t="shared" si="14"/>
        <v>0</v>
      </c>
    </row>
    <row r="34" spans="2:25" x14ac:dyDescent="0.2">
      <c r="B34" s="42" t="s">
        <v>46</v>
      </c>
      <c r="C34" s="42">
        <v>1964</v>
      </c>
      <c r="D34" s="42">
        <v>1984</v>
      </c>
      <c r="E34" s="101">
        <f t="shared" si="15"/>
        <v>0</v>
      </c>
      <c r="F34" s="102">
        <f t="shared" si="16"/>
        <v>0</v>
      </c>
      <c r="G34" s="103">
        <f t="shared" si="0"/>
        <v>2024</v>
      </c>
      <c r="H34" s="101">
        <f t="shared" si="1"/>
        <v>0</v>
      </c>
      <c r="I34" s="101">
        <f t="shared" si="2"/>
        <v>10</v>
      </c>
      <c r="J34" s="104">
        <f t="shared" si="3"/>
        <v>0</v>
      </c>
      <c r="K34" s="101">
        <f t="shared" si="4"/>
        <v>0</v>
      </c>
      <c r="L34" s="104">
        <f>IF(K34&lt;&gt;0,VLOOKUP(K34,'Zinssätze 2020'!$B$5:$C$54,2),0)</f>
        <v>0</v>
      </c>
      <c r="M34" s="104">
        <f t="shared" si="5"/>
        <v>0</v>
      </c>
      <c r="N34" s="102">
        <f t="shared" si="6"/>
        <v>0</v>
      </c>
      <c r="O34" s="102">
        <f t="shared" si="7"/>
        <v>25</v>
      </c>
      <c r="P34" s="105">
        <f t="shared" si="8"/>
        <v>0</v>
      </c>
      <c r="Q34" s="102">
        <f t="shared" si="9"/>
        <v>0</v>
      </c>
      <c r="R34" s="105">
        <f>IF(Q34&lt;&gt;0,VLOOKUP(Q34,'Zinssätze 2020'!$B$5:$C$54,2),0)</f>
        <v>0</v>
      </c>
      <c r="S34" s="105">
        <f t="shared" si="10"/>
        <v>0</v>
      </c>
      <c r="T34" s="103">
        <f t="shared" si="11"/>
        <v>36</v>
      </c>
      <c r="U34" s="103">
        <f t="shared" si="12"/>
        <v>40</v>
      </c>
      <c r="V34" s="106">
        <f t="shared" si="17"/>
        <v>900</v>
      </c>
      <c r="W34" s="103">
        <f t="shared" si="13"/>
        <v>4</v>
      </c>
      <c r="X34" s="106">
        <f>IF(W34&lt;&gt;0,VLOOKUP(W34,'Zinssätze 2020'!$B$5:$C$54,2),0)</f>
        <v>0.64</v>
      </c>
      <c r="Y34" s="106">
        <f t="shared" si="14"/>
        <v>877.32</v>
      </c>
    </row>
    <row r="35" spans="2:25" x14ac:dyDescent="0.2">
      <c r="B35" s="42" t="s">
        <v>47</v>
      </c>
      <c r="C35" s="42">
        <v>1961</v>
      </c>
      <c r="D35" s="42">
        <v>1984</v>
      </c>
      <c r="E35" s="101">
        <f t="shared" si="15"/>
        <v>0</v>
      </c>
      <c r="F35" s="102">
        <f t="shared" si="16"/>
        <v>0</v>
      </c>
      <c r="G35" s="103">
        <f t="shared" si="0"/>
        <v>2024</v>
      </c>
      <c r="H35" s="101">
        <f t="shared" si="1"/>
        <v>0</v>
      </c>
      <c r="I35" s="101">
        <f t="shared" si="2"/>
        <v>10</v>
      </c>
      <c r="J35" s="104">
        <f t="shared" si="3"/>
        <v>0</v>
      </c>
      <c r="K35" s="101">
        <f t="shared" si="4"/>
        <v>0</v>
      </c>
      <c r="L35" s="104">
        <f>IF(K35&lt;&gt;0,VLOOKUP(K35,'Zinssätze 2020'!$B$5:$C$54,2),0)</f>
        <v>0</v>
      </c>
      <c r="M35" s="104">
        <f t="shared" si="5"/>
        <v>0</v>
      </c>
      <c r="N35" s="102">
        <f t="shared" si="6"/>
        <v>0</v>
      </c>
      <c r="O35" s="102">
        <f t="shared" si="7"/>
        <v>25</v>
      </c>
      <c r="P35" s="105">
        <f t="shared" si="8"/>
        <v>0</v>
      </c>
      <c r="Q35" s="102">
        <f t="shared" si="9"/>
        <v>0</v>
      </c>
      <c r="R35" s="105">
        <f>IF(Q35&lt;&gt;0,VLOOKUP(Q35,'Zinssätze 2020'!$B$5:$C$54,2),0)</f>
        <v>0</v>
      </c>
      <c r="S35" s="105">
        <f t="shared" si="10"/>
        <v>0</v>
      </c>
      <c r="T35" s="103">
        <f t="shared" si="11"/>
        <v>36</v>
      </c>
      <c r="U35" s="103">
        <f t="shared" si="12"/>
        <v>40</v>
      </c>
      <c r="V35" s="106">
        <f t="shared" si="17"/>
        <v>900</v>
      </c>
      <c r="W35" s="103">
        <f t="shared" si="13"/>
        <v>4</v>
      </c>
      <c r="X35" s="106">
        <f>IF(W35&lt;&gt;0,VLOOKUP(W35,'Zinssätze 2020'!$B$5:$C$54,2),0)</f>
        <v>0.64</v>
      </c>
      <c r="Y35" s="106">
        <f t="shared" si="14"/>
        <v>877.32</v>
      </c>
    </row>
    <row r="36" spans="2:25" x14ac:dyDescent="0.2">
      <c r="B36" s="42" t="s">
        <v>48</v>
      </c>
      <c r="C36" s="42">
        <v>1961</v>
      </c>
      <c r="D36" s="42">
        <v>1984</v>
      </c>
      <c r="E36" s="101">
        <f t="shared" si="15"/>
        <v>0</v>
      </c>
      <c r="F36" s="102">
        <f t="shared" si="16"/>
        <v>0</v>
      </c>
      <c r="G36" s="103">
        <f>IF((D36+$C$15)&lt;($C$9+1),0,IF((D36+$C$15)&gt;(C36+$C$11),0,D36+$C$15))</f>
        <v>2024</v>
      </c>
      <c r="H36" s="101">
        <f t="shared" si="1"/>
        <v>0</v>
      </c>
      <c r="I36" s="101">
        <f t="shared" si="2"/>
        <v>10</v>
      </c>
      <c r="J36" s="104">
        <f t="shared" si="3"/>
        <v>0</v>
      </c>
      <c r="K36" s="101">
        <f t="shared" si="4"/>
        <v>0</v>
      </c>
      <c r="L36" s="104">
        <f>IF(K36&lt;&gt;0,VLOOKUP(K36,'Zinssätze 2020'!$B$5:$C$54,2),0)</f>
        <v>0</v>
      </c>
      <c r="M36" s="104">
        <f t="shared" si="5"/>
        <v>0</v>
      </c>
      <c r="N36" s="102">
        <f t="shared" si="6"/>
        <v>0</v>
      </c>
      <c r="O36" s="102">
        <f t="shared" si="7"/>
        <v>25</v>
      </c>
      <c r="P36" s="105">
        <f t="shared" si="8"/>
        <v>0</v>
      </c>
      <c r="Q36" s="102">
        <f t="shared" si="9"/>
        <v>0</v>
      </c>
      <c r="R36" s="105">
        <f>IF(Q36&lt;&gt;0,VLOOKUP(Q36,'Zinssätze 2020'!$B$5:$C$54,2),0)</f>
        <v>0</v>
      </c>
      <c r="S36" s="105">
        <f t="shared" si="10"/>
        <v>0</v>
      </c>
      <c r="T36" s="103">
        <f t="shared" si="11"/>
        <v>36</v>
      </c>
      <c r="U36" s="103">
        <f t="shared" si="12"/>
        <v>40</v>
      </c>
      <c r="V36" s="106">
        <f t="shared" si="17"/>
        <v>900</v>
      </c>
      <c r="W36" s="103">
        <f t="shared" si="13"/>
        <v>4</v>
      </c>
      <c r="X36" s="106">
        <f>IF(W36&lt;&gt;0,VLOOKUP(W36,'Zinssätze 2020'!$B$5:$C$54,2),0)</f>
        <v>0.64</v>
      </c>
      <c r="Y36" s="106">
        <f t="shared" si="14"/>
        <v>877.32</v>
      </c>
    </row>
    <row r="37" spans="2:25" x14ac:dyDescent="0.2">
      <c r="B37" s="42" t="s">
        <v>49</v>
      </c>
      <c r="C37" s="42">
        <v>1958</v>
      </c>
      <c r="D37" s="42">
        <v>1985</v>
      </c>
      <c r="E37" s="101">
        <f t="shared" si="15"/>
        <v>0</v>
      </c>
      <c r="F37" s="102">
        <f t="shared" si="16"/>
        <v>0</v>
      </c>
      <c r="G37" s="103">
        <f t="shared" si="0"/>
        <v>2025</v>
      </c>
      <c r="H37" s="101">
        <f t="shared" si="1"/>
        <v>0</v>
      </c>
      <c r="I37" s="101">
        <f t="shared" si="2"/>
        <v>10</v>
      </c>
      <c r="J37" s="104">
        <f t="shared" si="3"/>
        <v>0</v>
      </c>
      <c r="K37" s="101">
        <f t="shared" si="4"/>
        <v>0</v>
      </c>
      <c r="L37" s="104">
        <f>IF(K37&lt;&gt;0,VLOOKUP(K37,'Zinssätze 2020'!$B$5:$C$54,2),0)</f>
        <v>0</v>
      </c>
      <c r="M37" s="104">
        <f t="shared" si="5"/>
        <v>0</v>
      </c>
      <c r="N37" s="102">
        <f t="shared" si="6"/>
        <v>0</v>
      </c>
      <c r="O37" s="102">
        <f t="shared" si="7"/>
        <v>25</v>
      </c>
      <c r="P37" s="105">
        <f t="shared" si="8"/>
        <v>0</v>
      </c>
      <c r="Q37" s="102">
        <f t="shared" si="9"/>
        <v>0</v>
      </c>
      <c r="R37" s="105">
        <f>IF(Q37&lt;&gt;0,VLOOKUP(Q37,'Zinssätze 2020'!$B$5:$C$54,2),0)</f>
        <v>0</v>
      </c>
      <c r="S37" s="105">
        <f t="shared" si="10"/>
        <v>0</v>
      </c>
      <c r="T37" s="103">
        <f t="shared" si="11"/>
        <v>35</v>
      </c>
      <c r="U37" s="103">
        <f t="shared" si="12"/>
        <v>40</v>
      </c>
      <c r="V37" s="106">
        <f t="shared" si="17"/>
        <v>875</v>
      </c>
      <c r="W37" s="103">
        <f t="shared" si="13"/>
        <v>5</v>
      </c>
      <c r="X37" s="106">
        <f>IF(W37&lt;&gt;0,VLOOKUP(W37,'Zinssätze 2020'!$B$5:$C$54,2),0)</f>
        <v>0.74</v>
      </c>
      <c r="Y37" s="106">
        <f t="shared" si="14"/>
        <v>843.33</v>
      </c>
    </row>
    <row r="38" spans="2:25" x14ac:dyDescent="0.2">
      <c r="B38" s="42" t="s">
        <v>50</v>
      </c>
      <c r="C38" s="42">
        <v>1960</v>
      </c>
      <c r="D38" s="42">
        <v>1985</v>
      </c>
      <c r="E38" s="101">
        <f t="shared" si="15"/>
        <v>0</v>
      </c>
      <c r="F38" s="102">
        <f t="shared" si="16"/>
        <v>0</v>
      </c>
      <c r="G38" s="103">
        <f t="shared" si="0"/>
        <v>2025</v>
      </c>
      <c r="H38" s="101">
        <f t="shared" si="1"/>
        <v>0</v>
      </c>
      <c r="I38" s="101">
        <f t="shared" si="2"/>
        <v>10</v>
      </c>
      <c r="J38" s="104">
        <f t="shared" si="3"/>
        <v>0</v>
      </c>
      <c r="K38" s="101">
        <f t="shared" si="4"/>
        <v>0</v>
      </c>
      <c r="L38" s="104">
        <f>IF(K38&lt;&gt;0,VLOOKUP(K38,'Zinssätze 2020'!$B$5:$C$54,2),0)</f>
        <v>0</v>
      </c>
      <c r="M38" s="104">
        <f t="shared" si="5"/>
        <v>0</v>
      </c>
      <c r="N38" s="102">
        <f t="shared" si="6"/>
        <v>0</v>
      </c>
      <c r="O38" s="102">
        <f t="shared" si="7"/>
        <v>25</v>
      </c>
      <c r="P38" s="105">
        <f t="shared" si="8"/>
        <v>0</v>
      </c>
      <c r="Q38" s="102">
        <f t="shared" si="9"/>
        <v>0</v>
      </c>
      <c r="R38" s="105">
        <f>IF(Q38&lt;&gt;0,VLOOKUP(Q38,'Zinssätze 2020'!$B$5:$C$54,2),0)</f>
        <v>0</v>
      </c>
      <c r="S38" s="105">
        <f t="shared" si="10"/>
        <v>0</v>
      </c>
      <c r="T38" s="103">
        <f t="shared" si="11"/>
        <v>35</v>
      </c>
      <c r="U38" s="103">
        <f t="shared" si="12"/>
        <v>40</v>
      </c>
      <c r="V38" s="106">
        <f t="shared" si="17"/>
        <v>875</v>
      </c>
      <c r="W38" s="103">
        <f t="shared" si="13"/>
        <v>5</v>
      </c>
      <c r="X38" s="106">
        <f>IF(W38&lt;&gt;0,VLOOKUP(W38,'Zinssätze 2020'!$B$5:$C$54,2),0)</f>
        <v>0.74</v>
      </c>
      <c r="Y38" s="106">
        <f t="shared" si="14"/>
        <v>843.33</v>
      </c>
    </row>
    <row r="39" spans="2:25" x14ac:dyDescent="0.2">
      <c r="B39" s="42" t="s">
        <v>51</v>
      </c>
      <c r="C39" s="42">
        <v>1955</v>
      </c>
      <c r="D39" s="42">
        <v>1986</v>
      </c>
      <c r="E39" s="101">
        <f t="shared" si="15"/>
        <v>0</v>
      </c>
      <c r="F39" s="102">
        <f t="shared" si="16"/>
        <v>0</v>
      </c>
      <c r="G39" s="103">
        <f t="shared" si="0"/>
        <v>0</v>
      </c>
      <c r="H39" s="101">
        <f t="shared" si="1"/>
        <v>0</v>
      </c>
      <c r="I39" s="101">
        <f t="shared" si="2"/>
        <v>10</v>
      </c>
      <c r="J39" s="104">
        <f t="shared" si="3"/>
        <v>0</v>
      </c>
      <c r="K39" s="101">
        <f t="shared" si="4"/>
        <v>0</v>
      </c>
      <c r="L39" s="104">
        <f>IF(K39&lt;&gt;0,VLOOKUP(K39,'Zinssätze 2020'!$B$5:$C$54,2),0)</f>
        <v>0</v>
      </c>
      <c r="M39" s="104">
        <f t="shared" si="5"/>
        <v>0</v>
      </c>
      <c r="N39" s="102">
        <f t="shared" si="6"/>
        <v>0</v>
      </c>
      <c r="O39" s="102">
        <f t="shared" si="7"/>
        <v>25</v>
      </c>
      <c r="P39" s="105">
        <f t="shared" si="8"/>
        <v>0</v>
      </c>
      <c r="Q39" s="102">
        <f t="shared" si="9"/>
        <v>0</v>
      </c>
      <c r="R39" s="105">
        <f>IF(Q39&lt;&gt;0,VLOOKUP(Q39,'Zinssätze 2020'!$B$5:$C$54,2),0)</f>
        <v>0</v>
      </c>
      <c r="S39" s="105">
        <f t="shared" si="10"/>
        <v>0</v>
      </c>
      <c r="T39" s="103">
        <f t="shared" si="11"/>
        <v>0</v>
      </c>
      <c r="U39" s="103">
        <f t="shared" si="12"/>
        <v>40</v>
      </c>
      <c r="V39" s="106">
        <f t="shared" si="17"/>
        <v>0</v>
      </c>
      <c r="W39" s="103">
        <f t="shared" si="13"/>
        <v>0</v>
      </c>
      <c r="X39" s="106">
        <f>IF(W39&lt;&gt;0,VLOOKUP(W39,'Zinssätze 2020'!$B$5:$C$54,2),0)</f>
        <v>0</v>
      </c>
      <c r="Y39" s="106">
        <f t="shared" si="14"/>
        <v>0</v>
      </c>
    </row>
    <row r="40" spans="2:25" x14ac:dyDescent="0.2">
      <c r="B40" s="42" t="s">
        <v>52</v>
      </c>
      <c r="C40" s="42">
        <v>1966</v>
      </c>
      <c r="D40" s="42">
        <v>1986</v>
      </c>
      <c r="E40" s="101">
        <f t="shared" si="15"/>
        <v>0</v>
      </c>
      <c r="F40" s="102">
        <f t="shared" si="16"/>
        <v>0</v>
      </c>
      <c r="G40" s="103">
        <f t="shared" si="0"/>
        <v>2026</v>
      </c>
      <c r="H40" s="101">
        <f t="shared" si="1"/>
        <v>0</v>
      </c>
      <c r="I40" s="101">
        <f t="shared" si="2"/>
        <v>10</v>
      </c>
      <c r="J40" s="104">
        <f t="shared" si="3"/>
        <v>0</v>
      </c>
      <c r="K40" s="101">
        <f t="shared" si="4"/>
        <v>0</v>
      </c>
      <c r="L40" s="104">
        <f>IF(K40&lt;&gt;0,VLOOKUP(K40,'Zinssätze 2020'!$B$5:$C$54,2),0)</f>
        <v>0</v>
      </c>
      <c r="M40" s="104">
        <f t="shared" si="5"/>
        <v>0</v>
      </c>
      <c r="N40" s="102">
        <f t="shared" si="6"/>
        <v>0</v>
      </c>
      <c r="O40" s="102">
        <f t="shared" si="7"/>
        <v>25</v>
      </c>
      <c r="P40" s="105">
        <f t="shared" si="8"/>
        <v>0</v>
      </c>
      <c r="Q40" s="102">
        <f t="shared" si="9"/>
        <v>0</v>
      </c>
      <c r="R40" s="105">
        <f>IF(Q40&lt;&gt;0,VLOOKUP(Q40,'Zinssätze 2020'!$B$5:$C$54,2),0)</f>
        <v>0</v>
      </c>
      <c r="S40" s="105">
        <f t="shared" si="10"/>
        <v>0</v>
      </c>
      <c r="T40" s="103">
        <f t="shared" si="11"/>
        <v>34</v>
      </c>
      <c r="U40" s="103">
        <f t="shared" si="12"/>
        <v>40</v>
      </c>
      <c r="V40" s="106">
        <f t="shared" si="17"/>
        <v>850</v>
      </c>
      <c r="W40" s="103">
        <f t="shared" si="13"/>
        <v>6</v>
      </c>
      <c r="X40" s="106">
        <f>IF(W40&lt;&gt;0,VLOOKUP(W40,'Zinssätze 2020'!$B$5:$C$54,2),0)</f>
        <v>0.84</v>
      </c>
      <c r="Y40" s="106">
        <f t="shared" si="14"/>
        <v>808.39</v>
      </c>
    </row>
    <row r="41" spans="2:25" x14ac:dyDescent="0.2">
      <c r="B41" s="42" t="s">
        <v>53</v>
      </c>
      <c r="C41" s="42">
        <v>1963</v>
      </c>
      <c r="D41" s="42">
        <v>1987</v>
      </c>
      <c r="E41" s="101">
        <f t="shared" si="15"/>
        <v>0</v>
      </c>
      <c r="F41" s="102">
        <f t="shared" si="16"/>
        <v>0</v>
      </c>
      <c r="G41" s="103">
        <f t="shared" si="0"/>
        <v>2027</v>
      </c>
      <c r="H41" s="101">
        <f t="shared" si="1"/>
        <v>0</v>
      </c>
      <c r="I41" s="101">
        <f t="shared" si="2"/>
        <v>10</v>
      </c>
      <c r="J41" s="104">
        <f t="shared" si="3"/>
        <v>0</v>
      </c>
      <c r="K41" s="101">
        <f t="shared" si="4"/>
        <v>0</v>
      </c>
      <c r="L41" s="104">
        <f>IF(K41&lt;&gt;0,VLOOKUP(K41,'Zinssätze 2020'!$B$5:$C$54,2),0)</f>
        <v>0</v>
      </c>
      <c r="M41" s="104">
        <f t="shared" si="5"/>
        <v>0</v>
      </c>
      <c r="N41" s="102">
        <f t="shared" si="6"/>
        <v>0</v>
      </c>
      <c r="O41" s="102">
        <f t="shared" si="7"/>
        <v>25</v>
      </c>
      <c r="P41" s="105">
        <f t="shared" si="8"/>
        <v>0</v>
      </c>
      <c r="Q41" s="102">
        <f t="shared" si="9"/>
        <v>0</v>
      </c>
      <c r="R41" s="105">
        <f>IF(Q41&lt;&gt;0,VLOOKUP(Q41,'Zinssätze 2020'!$B$5:$C$54,2),0)</f>
        <v>0</v>
      </c>
      <c r="S41" s="105">
        <f t="shared" si="10"/>
        <v>0</v>
      </c>
      <c r="T41" s="103">
        <f t="shared" si="11"/>
        <v>33</v>
      </c>
      <c r="U41" s="103">
        <f t="shared" si="12"/>
        <v>40</v>
      </c>
      <c r="V41" s="106">
        <f t="shared" si="17"/>
        <v>825</v>
      </c>
      <c r="W41" s="103">
        <f t="shared" si="13"/>
        <v>7</v>
      </c>
      <c r="X41" s="106">
        <f>IF(W41&lt;&gt;0,VLOOKUP(W41,'Zinssätze 2020'!$B$5:$C$54,2),0)</f>
        <v>0.95</v>
      </c>
      <c r="Y41" s="106">
        <f t="shared" si="14"/>
        <v>772.16</v>
      </c>
    </row>
    <row r="42" spans="2:25" x14ac:dyDescent="0.2">
      <c r="B42" s="42" t="s">
        <v>54</v>
      </c>
      <c r="C42" s="42">
        <v>1970</v>
      </c>
      <c r="D42" s="42">
        <v>1986</v>
      </c>
      <c r="E42" s="101">
        <f t="shared" si="15"/>
        <v>0</v>
      </c>
      <c r="F42" s="102">
        <f t="shared" si="16"/>
        <v>0</v>
      </c>
      <c r="G42" s="103">
        <f t="shared" si="0"/>
        <v>2026</v>
      </c>
      <c r="H42" s="101">
        <f t="shared" si="1"/>
        <v>0</v>
      </c>
      <c r="I42" s="101">
        <f t="shared" si="2"/>
        <v>10</v>
      </c>
      <c r="J42" s="104">
        <f t="shared" si="3"/>
        <v>0</v>
      </c>
      <c r="K42" s="101">
        <f t="shared" si="4"/>
        <v>0</v>
      </c>
      <c r="L42" s="104">
        <f>IF(K42&lt;&gt;0,VLOOKUP(K42,'Zinssätze 2020'!$B$5:$C$54,2),0)</f>
        <v>0</v>
      </c>
      <c r="M42" s="104">
        <f t="shared" si="5"/>
        <v>0</v>
      </c>
      <c r="N42" s="102">
        <f t="shared" si="6"/>
        <v>0</v>
      </c>
      <c r="O42" s="102">
        <f t="shared" si="7"/>
        <v>25</v>
      </c>
      <c r="P42" s="105">
        <f t="shared" si="8"/>
        <v>0</v>
      </c>
      <c r="Q42" s="102">
        <f t="shared" si="9"/>
        <v>0</v>
      </c>
      <c r="R42" s="105">
        <f>IF(Q42&lt;&gt;0,VLOOKUP(Q42,'Zinssätze 2020'!$B$5:$C$54,2),0)</f>
        <v>0</v>
      </c>
      <c r="S42" s="105">
        <f t="shared" si="10"/>
        <v>0</v>
      </c>
      <c r="T42" s="103">
        <f t="shared" si="11"/>
        <v>34</v>
      </c>
      <c r="U42" s="103">
        <f t="shared" si="12"/>
        <v>40</v>
      </c>
      <c r="V42" s="106">
        <f t="shared" si="17"/>
        <v>850</v>
      </c>
      <c r="W42" s="103">
        <f t="shared" si="13"/>
        <v>6</v>
      </c>
      <c r="X42" s="106">
        <f>IF(W42&lt;&gt;0,VLOOKUP(W42,'Zinssätze 2020'!$B$5:$C$54,2),0)</f>
        <v>0.84</v>
      </c>
      <c r="Y42" s="106">
        <f t="shared" si="14"/>
        <v>808.39</v>
      </c>
    </row>
    <row r="43" spans="2:25" x14ac:dyDescent="0.2">
      <c r="B43" s="42" t="s">
        <v>55</v>
      </c>
      <c r="C43" s="42">
        <v>1954</v>
      </c>
      <c r="D43" s="42">
        <v>1989</v>
      </c>
      <c r="E43" s="101">
        <f t="shared" si="15"/>
        <v>0</v>
      </c>
      <c r="F43" s="102">
        <f t="shared" si="16"/>
        <v>0</v>
      </c>
      <c r="G43" s="103">
        <f t="shared" si="0"/>
        <v>0</v>
      </c>
      <c r="H43" s="101">
        <f t="shared" si="1"/>
        <v>0</v>
      </c>
      <c r="I43" s="101">
        <f t="shared" si="2"/>
        <v>10</v>
      </c>
      <c r="J43" s="104">
        <f t="shared" si="3"/>
        <v>0</v>
      </c>
      <c r="K43" s="101">
        <f t="shared" si="4"/>
        <v>0</v>
      </c>
      <c r="L43" s="104">
        <f>IF(K43&lt;&gt;0,VLOOKUP(K43,'Zinssätze 2020'!$B$5:$C$54,2),0)</f>
        <v>0</v>
      </c>
      <c r="M43" s="104">
        <f t="shared" si="5"/>
        <v>0</v>
      </c>
      <c r="N43" s="102">
        <f t="shared" si="6"/>
        <v>0</v>
      </c>
      <c r="O43" s="102">
        <f t="shared" si="7"/>
        <v>25</v>
      </c>
      <c r="P43" s="105">
        <f t="shared" si="8"/>
        <v>0</v>
      </c>
      <c r="Q43" s="102">
        <f t="shared" si="9"/>
        <v>0</v>
      </c>
      <c r="R43" s="105">
        <f>IF(Q43&lt;&gt;0,VLOOKUP(Q43,'Zinssätze 2020'!$B$5:$C$54,2),0)</f>
        <v>0</v>
      </c>
      <c r="S43" s="105">
        <f t="shared" si="10"/>
        <v>0</v>
      </c>
      <c r="T43" s="103">
        <f t="shared" si="11"/>
        <v>0</v>
      </c>
      <c r="U43" s="103">
        <f t="shared" si="12"/>
        <v>40</v>
      </c>
      <c r="V43" s="106">
        <f t="shared" si="17"/>
        <v>0</v>
      </c>
      <c r="W43" s="103">
        <f t="shared" si="13"/>
        <v>0</v>
      </c>
      <c r="X43" s="106">
        <f>IF(W43&lt;&gt;0,VLOOKUP(W43,'Zinssätze 2020'!$B$5:$C$54,2),0)</f>
        <v>0</v>
      </c>
      <c r="Y43" s="106">
        <f t="shared" si="14"/>
        <v>0</v>
      </c>
    </row>
    <row r="44" spans="2:25" x14ac:dyDescent="0.2">
      <c r="B44" s="42" t="s">
        <v>56</v>
      </c>
      <c r="C44" s="42">
        <v>1970</v>
      </c>
      <c r="D44" s="42">
        <v>1989</v>
      </c>
      <c r="E44" s="101">
        <f t="shared" si="15"/>
        <v>0</v>
      </c>
      <c r="F44" s="102">
        <f t="shared" si="16"/>
        <v>0</v>
      </c>
      <c r="G44" s="103">
        <f t="shared" si="0"/>
        <v>2029</v>
      </c>
      <c r="H44" s="101">
        <f t="shared" si="1"/>
        <v>0</v>
      </c>
      <c r="I44" s="101">
        <f t="shared" si="2"/>
        <v>10</v>
      </c>
      <c r="J44" s="104">
        <f t="shared" si="3"/>
        <v>0</v>
      </c>
      <c r="K44" s="101">
        <f t="shared" si="4"/>
        <v>0</v>
      </c>
      <c r="L44" s="104">
        <f>IF(K44&lt;&gt;0,VLOOKUP(K44,'Zinssätze 2020'!$B$5:$C$54,2),0)</f>
        <v>0</v>
      </c>
      <c r="M44" s="104">
        <f t="shared" si="5"/>
        <v>0</v>
      </c>
      <c r="N44" s="102">
        <f t="shared" si="6"/>
        <v>0</v>
      </c>
      <c r="O44" s="102">
        <f t="shared" si="7"/>
        <v>25</v>
      </c>
      <c r="P44" s="105">
        <f t="shared" si="8"/>
        <v>0</v>
      </c>
      <c r="Q44" s="102">
        <f t="shared" si="9"/>
        <v>0</v>
      </c>
      <c r="R44" s="105">
        <f>IF(Q44&lt;&gt;0,VLOOKUP(Q44,'Zinssätze 2020'!$B$5:$C$54,2),0)</f>
        <v>0</v>
      </c>
      <c r="S44" s="105">
        <f t="shared" si="10"/>
        <v>0</v>
      </c>
      <c r="T44" s="103">
        <f t="shared" si="11"/>
        <v>31</v>
      </c>
      <c r="U44" s="103">
        <f t="shared" si="12"/>
        <v>40</v>
      </c>
      <c r="V44" s="106">
        <f t="shared" si="17"/>
        <v>775</v>
      </c>
      <c r="W44" s="103">
        <f t="shared" si="13"/>
        <v>9</v>
      </c>
      <c r="X44" s="106">
        <f>IF(W44&lt;&gt;0,VLOOKUP(W44,'Zinssätze 2020'!$B$5:$C$54,2),0)</f>
        <v>1.1599999999999999</v>
      </c>
      <c r="Y44" s="106">
        <f t="shared" si="14"/>
        <v>698.59</v>
      </c>
    </row>
    <row r="45" spans="2:25" x14ac:dyDescent="0.2">
      <c r="B45" s="42" t="s">
        <v>57</v>
      </c>
      <c r="C45" s="42">
        <v>1961</v>
      </c>
      <c r="D45" s="42">
        <v>1990</v>
      </c>
      <c r="E45" s="101">
        <f t="shared" si="15"/>
        <v>0</v>
      </c>
      <c r="F45" s="102">
        <f t="shared" si="16"/>
        <v>0</v>
      </c>
      <c r="G45" s="103">
        <f t="shared" si="0"/>
        <v>0</v>
      </c>
      <c r="H45" s="101">
        <f t="shared" si="1"/>
        <v>0</v>
      </c>
      <c r="I45" s="101">
        <f t="shared" si="2"/>
        <v>10</v>
      </c>
      <c r="J45" s="104">
        <f t="shared" si="3"/>
        <v>0</v>
      </c>
      <c r="K45" s="101">
        <f t="shared" si="4"/>
        <v>0</v>
      </c>
      <c r="L45" s="104">
        <f>IF(K45&lt;&gt;0,VLOOKUP(K45,'Zinssätze 2020'!$B$5:$C$54,2),0)</f>
        <v>0</v>
      </c>
      <c r="M45" s="104">
        <f t="shared" si="5"/>
        <v>0</v>
      </c>
      <c r="N45" s="102">
        <f t="shared" si="6"/>
        <v>0</v>
      </c>
      <c r="O45" s="102">
        <f t="shared" si="7"/>
        <v>25</v>
      </c>
      <c r="P45" s="105">
        <f t="shared" si="8"/>
        <v>0</v>
      </c>
      <c r="Q45" s="102">
        <f t="shared" si="9"/>
        <v>0</v>
      </c>
      <c r="R45" s="105">
        <f>IF(Q45&lt;&gt;0,VLOOKUP(Q45,'Zinssätze 2020'!$B$5:$C$54,2),0)</f>
        <v>0</v>
      </c>
      <c r="S45" s="105">
        <f t="shared" si="10"/>
        <v>0</v>
      </c>
      <c r="T45" s="103">
        <f t="shared" si="11"/>
        <v>0</v>
      </c>
      <c r="U45" s="103">
        <f t="shared" si="12"/>
        <v>40</v>
      </c>
      <c r="V45" s="106">
        <f t="shared" si="17"/>
        <v>0</v>
      </c>
      <c r="W45" s="103">
        <f t="shared" si="13"/>
        <v>0</v>
      </c>
      <c r="X45" s="106">
        <f>IF(W45&lt;&gt;0,VLOOKUP(W45,'Zinssätze 2020'!$B$5:$C$54,2),0)</f>
        <v>0</v>
      </c>
      <c r="Y45" s="106">
        <f t="shared" si="14"/>
        <v>0</v>
      </c>
    </row>
    <row r="46" spans="2:25" x14ac:dyDescent="0.2">
      <c r="B46" s="42" t="s">
        <v>58</v>
      </c>
      <c r="C46" s="42">
        <v>1962</v>
      </c>
      <c r="D46" s="42">
        <v>1990</v>
      </c>
      <c r="E46" s="101">
        <f t="shared" si="15"/>
        <v>0</v>
      </c>
      <c r="F46" s="102">
        <f t="shared" si="16"/>
        <v>0</v>
      </c>
      <c r="G46" s="103">
        <f t="shared" si="0"/>
        <v>0</v>
      </c>
      <c r="H46" s="101">
        <f t="shared" si="1"/>
        <v>0</v>
      </c>
      <c r="I46" s="101">
        <f t="shared" si="2"/>
        <v>10</v>
      </c>
      <c r="J46" s="104">
        <f t="shared" si="3"/>
        <v>0</v>
      </c>
      <c r="K46" s="101">
        <f t="shared" si="4"/>
        <v>0</v>
      </c>
      <c r="L46" s="104">
        <f>IF(K46&lt;&gt;0,VLOOKUP(K46,'Zinssätze 2020'!$B$5:$C$54,2),0)</f>
        <v>0</v>
      </c>
      <c r="M46" s="104">
        <f t="shared" si="5"/>
        <v>0</v>
      </c>
      <c r="N46" s="102">
        <f t="shared" si="6"/>
        <v>0</v>
      </c>
      <c r="O46" s="102">
        <f t="shared" si="7"/>
        <v>25</v>
      </c>
      <c r="P46" s="105">
        <f t="shared" si="8"/>
        <v>0</v>
      </c>
      <c r="Q46" s="102">
        <f t="shared" si="9"/>
        <v>0</v>
      </c>
      <c r="R46" s="105">
        <f>IF(Q46&lt;&gt;0,VLOOKUP(Q46,'Zinssätze 2020'!$B$5:$C$54,2),0)</f>
        <v>0</v>
      </c>
      <c r="S46" s="105">
        <f t="shared" si="10"/>
        <v>0</v>
      </c>
      <c r="T46" s="103">
        <f t="shared" si="11"/>
        <v>0</v>
      </c>
      <c r="U46" s="103">
        <f t="shared" si="12"/>
        <v>40</v>
      </c>
      <c r="V46" s="106">
        <f t="shared" si="17"/>
        <v>0</v>
      </c>
      <c r="W46" s="103">
        <f t="shared" si="13"/>
        <v>0</v>
      </c>
      <c r="X46" s="106">
        <f>IF(W46&lt;&gt;0,VLOOKUP(W46,'Zinssätze 2020'!$B$5:$C$54,2),0)</f>
        <v>0</v>
      </c>
      <c r="Y46" s="106">
        <f t="shared" si="14"/>
        <v>0</v>
      </c>
    </row>
    <row r="47" spans="2:25" x14ac:dyDescent="0.2">
      <c r="B47" s="42" t="s">
        <v>59</v>
      </c>
      <c r="C47" s="42">
        <v>1960</v>
      </c>
      <c r="D47" s="42">
        <v>1990</v>
      </c>
      <c r="E47" s="101">
        <f t="shared" si="15"/>
        <v>0</v>
      </c>
      <c r="F47" s="102">
        <f t="shared" si="16"/>
        <v>0</v>
      </c>
      <c r="G47" s="103">
        <f t="shared" si="0"/>
        <v>0</v>
      </c>
      <c r="H47" s="101">
        <f t="shared" si="1"/>
        <v>0</v>
      </c>
      <c r="I47" s="101">
        <f t="shared" si="2"/>
        <v>10</v>
      </c>
      <c r="J47" s="104">
        <f t="shared" si="3"/>
        <v>0</v>
      </c>
      <c r="K47" s="101">
        <f t="shared" si="4"/>
        <v>0</v>
      </c>
      <c r="L47" s="104">
        <f>IF(K47&lt;&gt;0,VLOOKUP(K47,'Zinssätze 2020'!$B$5:$C$54,2),0)</f>
        <v>0</v>
      </c>
      <c r="M47" s="104">
        <f t="shared" si="5"/>
        <v>0</v>
      </c>
      <c r="N47" s="102">
        <f t="shared" si="6"/>
        <v>0</v>
      </c>
      <c r="O47" s="102">
        <f t="shared" si="7"/>
        <v>25</v>
      </c>
      <c r="P47" s="105">
        <f t="shared" si="8"/>
        <v>0</v>
      </c>
      <c r="Q47" s="102">
        <f t="shared" si="9"/>
        <v>0</v>
      </c>
      <c r="R47" s="105">
        <f>IF(Q47&lt;&gt;0,VLOOKUP(Q47,'Zinssätze 2020'!$B$5:$C$54,2),0)</f>
        <v>0</v>
      </c>
      <c r="S47" s="105">
        <f t="shared" si="10"/>
        <v>0</v>
      </c>
      <c r="T47" s="103">
        <f t="shared" si="11"/>
        <v>0</v>
      </c>
      <c r="U47" s="103">
        <f t="shared" si="12"/>
        <v>40</v>
      </c>
      <c r="V47" s="106">
        <f t="shared" si="17"/>
        <v>0</v>
      </c>
      <c r="W47" s="103">
        <f t="shared" si="13"/>
        <v>0</v>
      </c>
      <c r="X47" s="106">
        <f>IF(W47&lt;&gt;0,VLOOKUP(W47,'Zinssätze 2020'!$B$5:$C$54,2),0)</f>
        <v>0</v>
      </c>
      <c r="Y47" s="106">
        <f t="shared" si="14"/>
        <v>0</v>
      </c>
    </row>
    <row r="48" spans="2:25" x14ac:dyDescent="0.2">
      <c r="B48" s="42" t="s">
        <v>60</v>
      </c>
      <c r="C48" s="42">
        <v>1964</v>
      </c>
      <c r="D48" s="42">
        <v>1990</v>
      </c>
      <c r="E48" s="101">
        <f t="shared" si="15"/>
        <v>0</v>
      </c>
      <c r="F48" s="102">
        <f t="shared" si="16"/>
        <v>0</v>
      </c>
      <c r="G48" s="103">
        <f t="shared" si="0"/>
        <v>2030</v>
      </c>
      <c r="H48" s="101">
        <f t="shared" si="1"/>
        <v>0</v>
      </c>
      <c r="I48" s="101">
        <f t="shared" si="2"/>
        <v>10</v>
      </c>
      <c r="J48" s="104">
        <f t="shared" si="3"/>
        <v>0</v>
      </c>
      <c r="K48" s="101">
        <f t="shared" si="4"/>
        <v>0</v>
      </c>
      <c r="L48" s="104">
        <f>IF(K48&lt;&gt;0,VLOOKUP(K48,'Zinssätze 2020'!$B$5:$C$54,2),0)</f>
        <v>0</v>
      </c>
      <c r="M48" s="104">
        <f t="shared" si="5"/>
        <v>0</v>
      </c>
      <c r="N48" s="102">
        <f t="shared" si="6"/>
        <v>0</v>
      </c>
      <c r="O48" s="102">
        <f t="shared" si="7"/>
        <v>25</v>
      </c>
      <c r="P48" s="105">
        <f t="shared" si="8"/>
        <v>0</v>
      </c>
      <c r="Q48" s="102">
        <f t="shared" si="9"/>
        <v>0</v>
      </c>
      <c r="R48" s="105">
        <f>IF(Q48&lt;&gt;0,VLOOKUP(Q48,'Zinssätze 2020'!$B$5:$C$54,2),0)</f>
        <v>0</v>
      </c>
      <c r="S48" s="105">
        <f t="shared" si="10"/>
        <v>0</v>
      </c>
      <c r="T48" s="103">
        <f t="shared" si="11"/>
        <v>30</v>
      </c>
      <c r="U48" s="103">
        <f t="shared" si="12"/>
        <v>40</v>
      </c>
      <c r="V48" s="106">
        <f t="shared" si="17"/>
        <v>750</v>
      </c>
      <c r="W48" s="103">
        <f t="shared" si="13"/>
        <v>10</v>
      </c>
      <c r="X48" s="106">
        <f>IF(W48&lt;&gt;0,VLOOKUP(W48,'Zinssätze 2020'!$B$5:$C$54,2),0)</f>
        <v>1.26</v>
      </c>
      <c r="Y48" s="106">
        <f t="shared" si="14"/>
        <v>661.73</v>
      </c>
    </row>
    <row r="49" spans="2:25" x14ac:dyDescent="0.2">
      <c r="B49" s="42" t="s">
        <v>61</v>
      </c>
      <c r="C49" s="42">
        <v>1953</v>
      </c>
      <c r="D49" s="42">
        <v>1991</v>
      </c>
      <c r="E49" s="101">
        <f t="shared" si="15"/>
        <v>0</v>
      </c>
      <c r="F49" s="102">
        <f t="shared" si="16"/>
        <v>0</v>
      </c>
      <c r="G49" s="103">
        <f t="shared" si="0"/>
        <v>0</v>
      </c>
      <c r="H49" s="101">
        <f t="shared" si="1"/>
        <v>0</v>
      </c>
      <c r="I49" s="101">
        <f t="shared" si="2"/>
        <v>10</v>
      </c>
      <c r="J49" s="104">
        <f t="shared" si="3"/>
        <v>0</v>
      </c>
      <c r="K49" s="101">
        <f t="shared" si="4"/>
        <v>0</v>
      </c>
      <c r="L49" s="104">
        <f>IF(K49&lt;&gt;0,VLOOKUP(K49,'Zinssätze 2020'!$B$5:$C$54,2),0)</f>
        <v>0</v>
      </c>
      <c r="M49" s="104">
        <f t="shared" si="5"/>
        <v>0</v>
      </c>
      <c r="N49" s="102">
        <f t="shared" si="6"/>
        <v>0</v>
      </c>
      <c r="O49" s="102">
        <f t="shared" si="7"/>
        <v>25</v>
      </c>
      <c r="P49" s="105">
        <f t="shared" si="8"/>
        <v>0</v>
      </c>
      <c r="Q49" s="102">
        <f t="shared" si="9"/>
        <v>0</v>
      </c>
      <c r="R49" s="105">
        <f>IF(Q49&lt;&gt;0,VLOOKUP(Q49,'Zinssätze 2020'!$B$5:$C$54,2),0)</f>
        <v>0</v>
      </c>
      <c r="S49" s="105">
        <f t="shared" si="10"/>
        <v>0</v>
      </c>
      <c r="T49" s="103">
        <f t="shared" si="11"/>
        <v>0</v>
      </c>
      <c r="U49" s="103">
        <f t="shared" si="12"/>
        <v>40</v>
      </c>
      <c r="V49" s="106">
        <f t="shared" si="17"/>
        <v>0</v>
      </c>
      <c r="W49" s="103">
        <f t="shared" si="13"/>
        <v>0</v>
      </c>
      <c r="X49" s="106">
        <f>IF(W49&lt;&gt;0,VLOOKUP(W49,'Zinssätze 2020'!$B$5:$C$54,2),0)</f>
        <v>0</v>
      </c>
      <c r="Y49" s="106">
        <f t="shared" si="14"/>
        <v>0</v>
      </c>
    </row>
    <row r="50" spans="2:25" x14ac:dyDescent="0.2">
      <c r="B50" s="42" t="s">
        <v>62</v>
      </c>
      <c r="C50" s="42">
        <v>1968</v>
      </c>
      <c r="D50" s="42">
        <v>2002</v>
      </c>
      <c r="E50" s="101">
        <f t="shared" si="15"/>
        <v>0</v>
      </c>
      <c r="F50" s="102">
        <f t="shared" si="16"/>
        <v>2027</v>
      </c>
      <c r="G50" s="103">
        <f t="shared" si="0"/>
        <v>0</v>
      </c>
      <c r="H50" s="101">
        <f t="shared" si="1"/>
        <v>0</v>
      </c>
      <c r="I50" s="101">
        <f t="shared" si="2"/>
        <v>10</v>
      </c>
      <c r="J50" s="104">
        <f t="shared" si="3"/>
        <v>0</v>
      </c>
      <c r="K50" s="101">
        <f t="shared" si="4"/>
        <v>0</v>
      </c>
      <c r="L50" s="104">
        <f>IF(K50&lt;&gt;0,VLOOKUP(K50,'Zinssätze 2020'!$B$5:$C$54,2),0)</f>
        <v>0</v>
      </c>
      <c r="M50" s="104">
        <f t="shared" si="5"/>
        <v>0</v>
      </c>
      <c r="N50" s="102">
        <f t="shared" si="6"/>
        <v>18</v>
      </c>
      <c r="O50" s="102">
        <f t="shared" si="7"/>
        <v>25</v>
      </c>
      <c r="P50" s="105">
        <f t="shared" si="8"/>
        <v>360</v>
      </c>
      <c r="Q50" s="102">
        <f t="shared" si="9"/>
        <v>7</v>
      </c>
      <c r="R50" s="105">
        <f>IF(Q50&lt;&gt;0,VLOOKUP(Q50,'Zinssätze 2020'!$B$5:$C$54,2),0)</f>
        <v>0.95</v>
      </c>
      <c r="S50" s="105">
        <f t="shared" si="10"/>
        <v>336.94</v>
      </c>
      <c r="T50" s="103">
        <f t="shared" si="11"/>
        <v>0</v>
      </c>
      <c r="U50" s="103">
        <f t="shared" si="12"/>
        <v>40</v>
      </c>
      <c r="V50" s="106">
        <f t="shared" si="17"/>
        <v>0</v>
      </c>
      <c r="W50" s="103">
        <f t="shared" si="13"/>
        <v>0</v>
      </c>
      <c r="X50" s="106">
        <f>IF(W50&lt;&gt;0,VLOOKUP(W50,'Zinssätze 2020'!$B$5:$C$54,2),0)</f>
        <v>0</v>
      </c>
      <c r="Y50" s="106">
        <f t="shared" si="14"/>
        <v>0</v>
      </c>
    </row>
    <row r="51" spans="2:25" x14ac:dyDescent="0.2">
      <c r="B51" s="42" t="s">
        <v>63</v>
      </c>
      <c r="C51" s="42">
        <v>1953</v>
      </c>
      <c r="D51" s="42">
        <v>2007</v>
      </c>
      <c r="E51" s="101">
        <f t="shared" si="15"/>
        <v>0</v>
      </c>
      <c r="F51" s="102">
        <f t="shared" si="16"/>
        <v>0</v>
      </c>
      <c r="G51" s="103">
        <f t="shared" si="0"/>
        <v>0</v>
      </c>
      <c r="H51" s="101">
        <f t="shared" si="1"/>
        <v>0</v>
      </c>
      <c r="I51" s="101">
        <f t="shared" si="2"/>
        <v>10</v>
      </c>
      <c r="J51" s="104">
        <f>ROUND($F$13*H51/I51,2)</f>
        <v>0</v>
      </c>
      <c r="K51" s="101">
        <f t="shared" si="4"/>
        <v>0</v>
      </c>
      <c r="L51" s="104">
        <f>IF(K51&lt;&gt;0,VLOOKUP(K51,'Zinssätze 2020'!$B$5:$C$54,2),0)</f>
        <v>0</v>
      </c>
      <c r="M51" s="104">
        <f>ROUND(J51/(1+(L51/100))^K51,2)</f>
        <v>0</v>
      </c>
      <c r="N51" s="102">
        <f t="shared" si="6"/>
        <v>0</v>
      </c>
      <c r="O51" s="102">
        <f t="shared" si="7"/>
        <v>25</v>
      </c>
      <c r="P51" s="105">
        <f t="shared" si="8"/>
        <v>0</v>
      </c>
      <c r="Q51" s="102">
        <f t="shared" si="9"/>
        <v>0</v>
      </c>
      <c r="R51" s="105">
        <f>IF(Q51&lt;&gt;0,VLOOKUP(Q51,'Zinssätze 2020'!$B$5:$C$54,2),0)</f>
        <v>0</v>
      </c>
      <c r="S51" s="105">
        <f t="shared" si="10"/>
        <v>0</v>
      </c>
      <c r="T51" s="103">
        <f t="shared" si="11"/>
        <v>0</v>
      </c>
      <c r="U51" s="103">
        <f t="shared" si="12"/>
        <v>40</v>
      </c>
      <c r="V51" s="106">
        <f t="shared" si="17"/>
        <v>0</v>
      </c>
      <c r="W51" s="103">
        <f t="shared" si="13"/>
        <v>0</v>
      </c>
      <c r="X51" s="106">
        <f>IF(W51&lt;&gt;0,VLOOKUP(W51,'Zinssätze 2020'!$B$5:$C$54,2),0)</f>
        <v>0</v>
      </c>
      <c r="Y51" s="106">
        <f t="shared" si="14"/>
        <v>0</v>
      </c>
    </row>
    <row r="52" spans="2:25" x14ac:dyDescent="0.2">
      <c r="B52" s="42" t="s">
        <v>64</v>
      </c>
      <c r="C52" s="42">
        <v>1988</v>
      </c>
      <c r="D52" s="42">
        <v>2008</v>
      </c>
      <c r="E52" s="101">
        <f t="shared" si="15"/>
        <v>0</v>
      </c>
      <c r="F52" s="102">
        <f t="shared" si="16"/>
        <v>2033</v>
      </c>
      <c r="G52" s="103">
        <f t="shared" si="0"/>
        <v>2048</v>
      </c>
      <c r="H52" s="101">
        <f t="shared" si="1"/>
        <v>0</v>
      </c>
      <c r="I52" s="101">
        <f t="shared" si="2"/>
        <v>10</v>
      </c>
      <c r="J52" s="104">
        <f t="shared" si="3"/>
        <v>0</v>
      </c>
      <c r="K52" s="101">
        <f t="shared" si="4"/>
        <v>0</v>
      </c>
      <c r="L52" s="104">
        <f>IF(K52&lt;&gt;0,VLOOKUP(K52,'Zinssätze 2020'!$B$5:$C$54,2),0)</f>
        <v>0</v>
      </c>
      <c r="M52" s="104">
        <f t="shared" si="5"/>
        <v>0</v>
      </c>
      <c r="N52" s="102">
        <f t="shared" si="6"/>
        <v>12</v>
      </c>
      <c r="O52" s="102">
        <f t="shared" si="7"/>
        <v>25</v>
      </c>
      <c r="P52" s="105">
        <f t="shared" si="8"/>
        <v>240</v>
      </c>
      <c r="Q52" s="102">
        <f t="shared" si="9"/>
        <v>13</v>
      </c>
      <c r="R52" s="105">
        <f>IF(Q52&lt;&gt;0,VLOOKUP(Q52,'Zinssätze 2020'!$B$5:$C$54,2),0)</f>
        <v>1.49</v>
      </c>
      <c r="S52" s="105">
        <f t="shared" si="10"/>
        <v>198.02</v>
      </c>
      <c r="T52" s="103">
        <f t="shared" si="11"/>
        <v>12</v>
      </c>
      <c r="U52" s="103">
        <f t="shared" si="12"/>
        <v>40</v>
      </c>
      <c r="V52" s="106">
        <f t="shared" si="17"/>
        <v>300</v>
      </c>
      <c r="W52" s="103">
        <f t="shared" si="13"/>
        <v>28</v>
      </c>
      <c r="X52" s="106">
        <f>IF(W52&lt;&gt;0,VLOOKUP(W52,'Zinssätze 2020'!$B$5:$C$54,2),0)</f>
        <v>1.8</v>
      </c>
      <c r="Y52" s="106">
        <f t="shared" si="14"/>
        <v>182.05</v>
      </c>
    </row>
    <row r="53" spans="2:25" x14ac:dyDescent="0.2">
      <c r="B53" s="42" t="s">
        <v>65</v>
      </c>
      <c r="C53" s="42">
        <v>1986</v>
      </c>
      <c r="D53" s="42">
        <v>2010</v>
      </c>
      <c r="E53" s="101">
        <f t="shared" si="15"/>
        <v>0</v>
      </c>
      <c r="F53" s="102">
        <f t="shared" si="16"/>
        <v>2035</v>
      </c>
      <c r="G53" s="103">
        <f t="shared" si="0"/>
        <v>2050</v>
      </c>
      <c r="H53" s="101">
        <f t="shared" si="1"/>
        <v>0</v>
      </c>
      <c r="I53" s="101">
        <f t="shared" si="2"/>
        <v>10</v>
      </c>
      <c r="J53" s="104">
        <f t="shared" si="3"/>
        <v>0</v>
      </c>
      <c r="K53" s="101">
        <f t="shared" si="4"/>
        <v>0</v>
      </c>
      <c r="L53" s="104">
        <f>IF(K53&lt;&gt;0,VLOOKUP(K53,'Zinssätze 2020'!$B$5:$C$54,2),0)</f>
        <v>0</v>
      </c>
      <c r="M53" s="104">
        <f t="shared" si="5"/>
        <v>0</v>
      </c>
      <c r="N53" s="102">
        <f t="shared" si="6"/>
        <v>10</v>
      </c>
      <c r="O53" s="102">
        <f t="shared" si="7"/>
        <v>25</v>
      </c>
      <c r="P53" s="105">
        <f t="shared" si="8"/>
        <v>200</v>
      </c>
      <c r="Q53" s="102">
        <f t="shared" si="9"/>
        <v>15</v>
      </c>
      <c r="R53" s="105">
        <f>IF(Q53&lt;&gt;0,VLOOKUP(Q53,'Zinssätze 2020'!$B$5:$C$54,2),0)</f>
        <v>1.6</v>
      </c>
      <c r="S53" s="105">
        <f t="shared" si="10"/>
        <v>157.62</v>
      </c>
      <c r="T53" s="103">
        <f t="shared" si="11"/>
        <v>10</v>
      </c>
      <c r="U53" s="103">
        <f t="shared" si="12"/>
        <v>40</v>
      </c>
      <c r="V53" s="106">
        <f>ROUND($F$15*T53/U53,2)</f>
        <v>250</v>
      </c>
      <c r="W53" s="103">
        <f t="shared" si="13"/>
        <v>30</v>
      </c>
      <c r="X53" s="106">
        <f>IF(W53&lt;&gt;0,VLOOKUP(W53,'Zinssätze 2020'!$B$5:$C$54,2),0)</f>
        <v>1.8</v>
      </c>
      <c r="Y53" s="106">
        <f t="shared" si="14"/>
        <v>146.38999999999999</v>
      </c>
    </row>
    <row r="54" spans="2:25" x14ac:dyDescent="0.2">
      <c r="B54" s="42" t="s">
        <v>66</v>
      </c>
      <c r="C54" s="42">
        <v>1957</v>
      </c>
      <c r="D54" s="42">
        <v>2011</v>
      </c>
      <c r="E54" s="101">
        <f t="shared" si="15"/>
        <v>2021</v>
      </c>
      <c r="F54" s="102">
        <f t="shared" si="16"/>
        <v>0</v>
      </c>
      <c r="G54" s="103">
        <f t="shared" si="0"/>
        <v>0</v>
      </c>
      <c r="H54" s="101">
        <f t="shared" si="1"/>
        <v>9</v>
      </c>
      <c r="I54" s="101">
        <v>10</v>
      </c>
      <c r="J54" s="104">
        <f t="shared" si="3"/>
        <v>225</v>
      </c>
      <c r="K54" s="101">
        <f t="shared" si="4"/>
        <v>1</v>
      </c>
      <c r="L54" s="104">
        <f>IF(K54&lt;&gt;0,VLOOKUP(K54,'Zinssätze 2020'!$B$5:$C$54,2),0)</f>
        <v>0.44</v>
      </c>
      <c r="M54" s="104">
        <f t="shared" si="5"/>
        <v>224.01</v>
      </c>
      <c r="N54" s="102">
        <v>0</v>
      </c>
      <c r="O54" s="102">
        <f t="shared" si="7"/>
        <v>25</v>
      </c>
      <c r="P54" s="105">
        <f t="shared" si="8"/>
        <v>0</v>
      </c>
      <c r="Q54" s="102">
        <f t="shared" si="9"/>
        <v>0</v>
      </c>
      <c r="R54" s="105">
        <f>IF(Q54&lt;&gt;0,VLOOKUP(Q54,'Zinssätze 2020'!$B$5:$C$54,2),0)</f>
        <v>0</v>
      </c>
      <c r="S54" s="105">
        <f t="shared" si="10"/>
        <v>0</v>
      </c>
      <c r="T54" s="103">
        <f t="shared" si="11"/>
        <v>0</v>
      </c>
      <c r="U54" s="103">
        <f t="shared" si="12"/>
        <v>40</v>
      </c>
      <c r="V54" s="106">
        <f t="shared" si="17"/>
        <v>0</v>
      </c>
      <c r="W54" s="103">
        <f t="shared" si="13"/>
        <v>0</v>
      </c>
      <c r="X54" s="106">
        <f>IF(W54&lt;&gt;0,VLOOKUP(W54,'Zinssätze 2020'!$B$5:$C$54,2),0)</f>
        <v>0</v>
      </c>
      <c r="Y54" s="106">
        <f t="shared" si="14"/>
        <v>0</v>
      </c>
    </row>
    <row r="55" spans="2:25" x14ac:dyDescent="0.2">
      <c r="B55" s="42" t="s">
        <v>67</v>
      </c>
      <c r="C55" s="42">
        <v>1966</v>
      </c>
      <c r="D55" s="42">
        <v>2012</v>
      </c>
      <c r="E55" s="101">
        <f t="shared" si="15"/>
        <v>2022</v>
      </c>
      <c r="F55" s="102">
        <f t="shared" si="16"/>
        <v>0</v>
      </c>
      <c r="G55" s="103">
        <f t="shared" si="0"/>
        <v>0</v>
      </c>
      <c r="H55" s="101">
        <f t="shared" si="1"/>
        <v>8</v>
      </c>
      <c r="I55" s="101">
        <f t="shared" si="2"/>
        <v>10</v>
      </c>
      <c r="J55" s="104">
        <f t="shared" si="3"/>
        <v>200</v>
      </c>
      <c r="K55" s="101">
        <f t="shared" si="4"/>
        <v>2</v>
      </c>
      <c r="L55" s="104">
        <f>IF(K55&lt;&gt;0,VLOOKUP(K55,'Zinssätze 2020'!$B$5:$C$54,2),0)</f>
        <v>0.47</v>
      </c>
      <c r="M55" s="104">
        <f t="shared" si="5"/>
        <v>198.13</v>
      </c>
      <c r="N55" s="102">
        <f t="shared" si="6"/>
        <v>0</v>
      </c>
      <c r="O55" s="102">
        <f t="shared" si="7"/>
        <v>25</v>
      </c>
      <c r="P55" s="105">
        <f t="shared" si="8"/>
        <v>0</v>
      </c>
      <c r="Q55" s="102">
        <f t="shared" si="9"/>
        <v>0</v>
      </c>
      <c r="R55" s="105">
        <f>IF(Q55&lt;&gt;0,VLOOKUP(Q55,'Zinssätze 2020'!$B$5:$C$54,2),0)</f>
        <v>0</v>
      </c>
      <c r="S55" s="105">
        <f t="shared" si="10"/>
        <v>0</v>
      </c>
      <c r="T55" s="103">
        <f t="shared" si="11"/>
        <v>0</v>
      </c>
      <c r="U55" s="103">
        <f t="shared" si="12"/>
        <v>40</v>
      </c>
      <c r="V55" s="106">
        <f t="shared" si="17"/>
        <v>0</v>
      </c>
      <c r="W55" s="103">
        <f t="shared" si="13"/>
        <v>0</v>
      </c>
      <c r="X55" s="106">
        <f>IF(W55&lt;&gt;0,VLOOKUP(W55,'Zinssätze 2020'!$B$5:$C$54,2),0)</f>
        <v>0</v>
      </c>
      <c r="Y55" s="106">
        <f t="shared" si="14"/>
        <v>0</v>
      </c>
    </row>
    <row r="56" spans="2:25" x14ac:dyDescent="0.2">
      <c r="B56" s="42" t="s">
        <v>68</v>
      </c>
      <c r="C56" s="42">
        <v>1971</v>
      </c>
      <c r="D56" s="42">
        <v>2013</v>
      </c>
      <c r="E56" s="101">
        <f t="shared" si="15"/>
        <v>2023</v>
      </c>
      <c r="F56" s="102">
        <f t="shared" si="16"/>
        <v>2038</v>
      </c>
      <c r="G56" s="103">
        <f t="shared" si="0"/>
        <v>0</v>
      </c>
      <c r="H56" s="101">
        <f>IF(E56&lt;&gt;0,I56-(E56-$C$9),0)</f>
        <v>7</v>
      </c>
      <c r="I56" s="101">
        <f t="shared" si="2"/>
        <v>10</v>
      </c>
      <c r="J56" s="104">
        <f>ROUND($F$13*H56/I56,2)</f>
        <v>175</v>
      </c>
      <c r="K56" s="101">
        <f>IF(E56&lt;&gt;0,E56-$C$9,0)</f>
        <v>3</v>
      </c>
      <c r="L56" s="104">
        <f>IF(K56&lt;&gt;0,VLOOKUP(K56,'Zinssätze 2020'!$B$5:$C$54,2),0)</f>
        <v>0.54</v>
      </c>
      <c r="M56" s="104">
        <f>ROUND(J56/(1+(L56/100))^K56,2)</f>
        <v>172.2</v>
      </c>
      <c r="N56" s="102">
        <f>IF(F56&lt;&gt;0,O56-(F56-$C$9),0)</f>
        <v>7</v>
      </c>
      <c r="O56" s="102">
        <f t="shared" si="7"/>
        <v>25</v>
      </c>
      <c r="P56" s="105">
        <f>ROUND($F$14*N56/O56,2)</f>
        <v>140</v>
      </c>
      <c r="Q56" s="102">
        <f>IF(F56&lt;&gt;0,F56-$C$9,0)</f>
        <v>18</v>
      </c>
      <c r="R56" s="105">
        <f>IF(Q56&lt;&gt;0,VLOOKUP(Q56,'Zinssätze 2020'!$B$5:$C$54,2),0)</f>
        <v>1.7</v>
      </c>
      <c r="S56" s="105">
        <f>ROUND(P56/(1+(R56/100))^Q56,2)</f>
        <v>103.36</v>
      </c>
      <c r="T56" s="103">
        <f>IF(G56&lt;&gt;0,U56-(G56-$C$9),0)</f>
        <v>0</v>
      </c>
      <c r="U56" s="103">
        <f t="shared" si="12"/>
        <v>40</v>
      </c>
      <c r="V56" s="106">
        <f>ROUND($F$15*T56/U56,2)</f>
        <v>0</v>
      </c>
      <c r="W56" s="103">
        <f>IF(G56&lt;&gt;0,G56-$C$9,0)</f>
        <v>0</v>
      </c>
      <c r="X56" s="106">
        <f>IF(W56&lt;&gt;0,VLOOKUP(W56,'Zinssätze 2020'!$B$5:$C$54,2),0)</f>
        <v>0</v>
      </c>
      <c r="Y56" s="106">
        <f>ROUND(V56/(1+(X56/100))^W56,2)</f>
        <v>0</v>
      </c>
    </row>
    <row r="57" spans="2:25" x14ac:dyDescent="0.2">
      <c r="B57" s="42" t="s">
        <v>69</v>
      </c>
      <c r="C57" s="42">
        <v>1983</v>
      </c>
      <c r="D57" s="42">
        <v>2014</v>
      </c>
      <c r="E57" s="101">
        <f t="shared" si="15"/>
        <v>2024</v>
      </c>
      <c r="F57" s="102">
        <f t="shared" si="16"/>
        <v>2039</v>
      </c>
      <c r="G57" s="103">
        <f t="shared" si="0"/>
        <v>0</v>
      </c>
      <c r="H57" s="101">
        <f>IF(E57&lt;&gt;0,I57-(E57-$C$9),0)</f>
        <v>6</v>
      </c>
      <c r="I57" s="101">
        <f t="shared" si="2"/>
        <v>10</v>
      </c>
      <c r="J57" s="104">
        <f>ROUND($F$13*H57/I57,2)</f>
        <v>150</v>
      </c>
      <c r="K57" s="101">
        <f>IF(E57&lt;&gt;0,E57-$C$9,0)</f>
        <v>4</v>
      </c>
      <c r="L57" s="104">
        <f>IF(K57&lt;&gt;0,VLOOKUP(K57,'Zinssätze 2020'!$B$5:$C$54,2),0)</f>
        <v>0.64</v>
      </c>
      <c r="M57" s="104">
        <f>ROUND(J57/(1+(L57/100))^K57,2)</f>
        <v>146.22</v>
      </c>
      <c r="N57" s="102">
        <f>IF(F57&lt;&gt;0,O57-(F57-$C$9),0)</f>
        <v>6</v>
      </c>
      <c r="O57" s="102">
        <f t="shared" si="7"/>
        <v>25</v>
      </c>
      <c r="P57" s="105">
        <f>ROUND($F$14*N57/O57,2)</f>
        <v>120</v>
      </c>
      <c r="Q57" s="102">
        <f>IF(F57&lt;&gt;0,F57-$C$9,0)</f>
        <v>19</v>
      </c>
      <c r="R57" s="105">
        <f>IF(Q57&lt;&gt;0,VLOOKUP(Q57,'Zinssätze 2020'!$B$5:$C$54,2),0)</f>
        <v>1.73</v>
      </c>
      <c r="S57" s="105">
        <f>ROUND(P57/(1+(R57/100))^Q57,2)</f>
        <v>86.63</v>
      </c>
      <c r="T57" s="103">
        <f>IF(G57&lt;&gt;0,U57-(G57-$C$9),0)</f>
        <v>0</v>
      </c>
      <c r="U57" s="103">
        <f t="shared" si="12"/>
        <v>40</v>
      </c>
      <c r="V57" s="106">
        <f>ROUND($F$15*T57/U57,2)</f>
        <v>0</v>
      </c>
      <c r="W57" s="103">
        <f>IF(G57&lt;&gt;0,G57-$C$9,0)</f>
        <v>0</v>
      </c>
      <c r="X57" s="106">
        <f>IF(W57&lt;&gt;0,VLOOKUP(W57,'Zinssätze 2020'!$B$5:$C$54,2),0)</f>
        <v>0</v>
      </c>
      <c r="Y57" s="106">
        <f>ROUND(V57/(1+(X57/100))^W57,2)</f>
        <v>0</v>
      </c>
    </row>
    <row r="58" spans="2:25" x14ac:dyDescent="0.2">
      <c r="B58" s="42" t="s">
        <v>70</v>
      </c>
      <c r="C58" s="42">
        <v>1964</v>
      </c>
      <c r="D58" s="42">
        <v>2015</v>
      </c>
      <c r="E58" s="101">
        <f t="shared" si="15"/>
        <v>2025</v>
      </c>
      <c r="F58" s="102">
        <f t="shared" si="16"/>
        <v>0</v>
      </c>
      <c r="G58" s="103">
        <f t="shared" si="0"/>
        <v>0</v>
      </c>
      <c r="H58" s="101">
        <f>IF(E58&lt;&gt;0,I58-(E58-$C$9),0)</f>
        <v>5</v>
      </c>
      <c r="I58" s="101">
        <f t="shared" si="2"/>
        <v>10</v>
      </c>
      <c r="J58" s="104">
        <f>ROUND($F$13*H58/I58,2)</f>
        <v>125</v>
      </c>
      <c r="K58" s="101">
        <f>IF(E58&lt;&gt;0,E58-$C$9,0)</f>
        <v>5</v>
      </c>
      <c r="L58" s="104">
        <f>IF(K58&lt;&gt;0,VLOOKUP(K58,'Zinssätze 2020'!$B$5:$C$54,2),0)</f>
        <v>0.74</v>
      </c>
      <c r="M58" s="104">
        <f>ROUND(J58/(1+(L58/100))^K58,2)</f>
        <v>120.48</v>
      </c>
      <c r="N58" s="102">
        <f>IF(F58&lt;&gt;0,O58-(F58-$C$9),0)</f>
        <v>0</v>
      </c>
      <c r="O58" s="102">
        <f t="shared" si="7"/>
        <v>25</v>
      </c>
      <c r="P58" s="105">
        <f>ROUND($F$14*N58/O58,2)</f>
        <v>0</v>
      </c>
      <c r="Q58" s="102">
        <f>IF(F58&lt;&gt;0,F58-$C$9,0)</f>
        <v>0</v>
      </c>
      <c r="R58" s="105">
        <f>IF(Q58&lt;&gt;0,VLOOKUP(Q58,'Zinssätze 2020'!$B$5:$C$54,2),0)</f>
        <v>0</v>
      </c>
      <c r="S58" s="105">
        <f>ROUND(P58/(1+(R58/100))^Q58,2)</f>
        <v>0</v>
      </c>
      <c r="T58" s="103">
        <f>IF(G58&lt;&gt;0,U58-(G58-$C$9),0)</f>
        <v>0</v>
      </c>
      <c r="U58" s="103">
        <f t="shared" si="12"/>
        <v>40</v>
      </c>
      <c r="V58" s="106">
        <f>ROUND($F$15*T58/U58,2)</f>
        <v>0</v>
      </c>
      <c r="W58" s="103">
        <f>IF(G58&lt;&gt;0,G58-$C$9,0)</f>
        <v>0</v>
      </c>
      <c r="X58" s="106">
        <f>IF(W58&lt;&gt;0,VLOOKUP(W58,'Zinssätze 2020'!$B$5:$C$54,2),0)</f>
        <v>0</v>
      </c>
      <c r="Y58" s="106">
        <f>ROUND(V58/(1+(X58/100))^W58,2)</f>
        <v>0</v>
      </c>
    </row>
    <row r="59" spans="2:25" x14ac:dyDescent="0.2">
      <c r="B59" s="43" t="s">
        <v>71</v>
      </c>
      <c r="C59" s="43">
        <v>1964</v>
      </c>
      <c r="D59" s="43">
        <v>2015</v>
      </c>
      <c r="E59" s="107">
        <f t="shared" si="15"/>
        <v>2025</v>
      </c>
      <c r="F59" s="108">
        <f t="shared" si="16"/>
        <v>0</v>
      </c>
      <c r="G59" s="109">
        <f t="shared" si="0"/>
        <v>0</v>
      </c>
      <c r="H59" s="107">
        <f>IF(E59&lt;&gt;0,I59-(E59-$C$9),0)</f>
        <v>5</v>
      </c>
      <c r="I59" s="107">
        <f t="shared" si="2"/>
        <v>10</v>
      </c>
      <c r="J59" s="110">
        <f>ROUND($F$13*H59/I59,2)</f>
        <v>125</v>
      </c>
      <c r="K59" s="107">
        <f>IF(E59&lt;&gt;0,E59-$C$9,0)</f>
        <v>5</v>
      </c>
      <c r="L59" s="110">
        <f>IF(K59&lt;&gt;0,VLOOKUP(K59,'Zinssätze 2020'!$B$5:$C$54,2),0)</f>
        <v>0.74</v>
      </c>
      <c r="M59" s="110">
        <f>ROUND(J59/(1+(L59/100))^K59,2)</f>
        <v>120.48</v>
      </c>
      <c r="N59" s="108">
        <f>IF(F59&lt;&gt;0,O59-(F59-$C$9),0)</f>
        <v>0</v>
      </c>
      <c r="O59" s="108">
        <f t="shared" si="7"/>
        <v>25</v>
      </c>
      <c r="P59" s="111">
        <f>ROUND($F$14*N59/O59,2)</f>
        <v>0</v>
      </c>
      <c r="Q59" s="108">
        <f>IF(F59&lt;&gt;0,F59-$C$9,0)</f>
        <v>0</v>
      </c>
      <c r="R59" s="111">
        <f>IF(Q59&lt;&gt;0,VLOOKUP(Q59,'Zinssätze 2020'!$B$5:$C$54,2),0)</f>
        <v>0</v>
      </c>
      <c r="S59" s="111">
        <f>ROUND(P59/(1+(R59/100))^Q59,2)</f>
        <v>0</v>
      </c>
      <c r="T59" s="109">
        <f>IF(G59&lt;&gt;0,U59-(G59-$C$9),0)</f>
        <v>0</v>
      </c>
      <c r="U59" s="109">
        <f t="shared" si="12"/>
        <v>40</v>
      </c>
      <c r="V59" s="112">
        <f>ROUND($F$15*T59/U59,2)</f>
        <v>0</v>
      </c>
      <c r="W59" s="109">
        <f>IF(G59&lt;&gt;0,G59-$C$9,0)</f>
        <v>0</v>
      </c>
      <c r="X59" s="112">
        <f>IF(W59&lt;&gt;0,VLOOKUP(W59,'Zinssätze 2020'!$B$5:$C$54,2),0)</f>
        <v>0</v>
      </c>
      <c r="Y59" s="112">
        <f>ROUND(V59/(1+(X59/100))^W59,2)</f>
        <v>0</v>
      </c>
    </row>
    <row r="60" spans="2:25" s="69" customFormat="1" ht="13.5" thickBot="1" x14ac:dyDescent="0.25">
      <c r="B60" s="123"/>
      <c r="C60" s="123"/>
      <c r="D60" s="123"/>
      <c r="E60" s="113"/>
      <c r="F60" s="114"/>
      <c r="G60" s="115"/>
      <c r="H60" s="113"/>
      <c r="I60" s="113"/>
      <c r="J60" s="116">
        <f>SUM(J23:J59)</f>
        <v>1000</v>
      </c>
      <c r="K60" s="116"/>
      <c r="L60" s="116"/>
      <c r="M60" s="116">
        <f>SUM(M23:M59)</f>
        <v>981.52</v>
      </c>
      <c r="N60" s="117"/>
      <c r="O60" s="117"/>
      <c r="P60" s="117">
        <f>SUM(P23:P59)</f>
        <v>1060</v>
      </c>
      <c r="Q60" s="117"/>
      <c r="R60" s="117"/>
      <c r="S60" s="117">
        <f>SUM(S23:S59)</f>
        <v>882.57</v>
      </c>
      <c r="T60" s="118"/>
      <c r="U60" s="118"/>
      <c r="V60" s="118">
        <f>SUM(V23:V59)</f>
        <v>12875</v>
      </c>
      <c r="W60" s="118"/>
      <c r="X60" s="118"/>
      <c r="Y60" s="118">
        <f>SUM(Y23:Y59)</f>
        <v>12190.439999999997</v>
      </c>
    </row>
    <row r="61" spans="2:25" s="120" customFormat="1" x14ac:dyDescent="0.2">
      <c r="B61" s="119"/>
      <c r="C61" s="119"/>
      <c r="D61" s="119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</row>
    <row r="62" spans="2:25" x14ac:dyDescent="0.2">
      <c r="J62" s="122"/>
      <c r="M62" s="122"/>
      <c r="P62" s="122"/>
      <c r="S62" s="122"/>
      <c r="V62" s="122"/>
      <c r="Y62" s="122"/>
    </row>
    <row r="63" spans="2:25" x14ac:dyDescent="0.2">
      <c r="J63" s="122"/>
      <c r="M63" s="122"/>
      <c r="P63" s="122"/>
      <c r="S63" s="122"/>
      <c r="V63" s="122"/>
      <c r="Y63" s="122"/>
    </row>
    <row r="64" spans="2:25" x14ac:dyDescent="0.2">
      <c r="J64" s="122"/>
      <c r="M64" s="122"/>
      <c r="P64" s="122"/>
      <c r="S64" s="122"/>
      <c r="Y64" s="122"/>
    </row>
    <row r="65" spans="10:25" x14ac:dyDescent="0.2">
      <c r="J65" s="122"/>
      <c r="M65" s="122"/>
      <c r="P65" s="122"/>
      <c r="S65" s="122"/>
      <c r="Y65" s="122"/>
    </row>
    <row r="66" spans="10:25" x14ac:dyDescent="0.2">
      <c r="J66" s="122"/>
      <c r="M66" s="122"/>
      <c r="P66" s="122"/>
      <c r="S66" s="122"/>
      <c r="Y66" s="122"/>
    </row>
    <row r="67" spans="10:25" x14ac:dyDescent="0.2">
      <c r="J67" s="122"/>
      <c r="P67" s="122"/>
      <c r="S67" s="122"/>
      <c r="Y67" s="122"/>
    </row>
    <row r="68" spans="10:25" x14ac:dyDescent="0.2">
      <c r="J68" s="122"/>
      <c r="P68" s="122"/>
      <c r="S68" s="122"/>
      <c r="Y68" s="122"/>
    </row>
    <row r="69" spans="10:25" x14ac:dyDescent="0.2">
      <c r="J69" s="122"/>
      <c r="P69" s="122"/>
      <c r="S69" s="122"/>
      <c r="Y69" s="122"/>
    </row>
    <row r="70" spans="10:25" x14ac:dyDescent="0.2">
      <c r="J70" s="122"/>
      <c r="P70" s="122"/>
      <c r="S70" s="122"/>
      <c r="Y70" s="122"/>
    </row>
    <row r="71" spans="10:25" x14ac:dyDescent="0.2">
      <c r="J71" s="122"/>
      <c r="P71" s="122"/>
      <c r="S71" s="122"/>
      <c r="Y71" s="122"/>
    </row>
    <row r="72" spans="10:25" x14ac:dyDescent="0.2">
      <c r="J72" s="122"/>
      <c r="P72" s="122"/>
      <c r="S72" s="122"/>
      <c r="Y72" s="122"/>
    </row>
    <row r="73" spans="10:25" x14ac:dyDescent="0.2">
      <c r="P73" s="122"/>
      <c r="Y73" s="122"/>
    </row>
    <row r="74" spans="10:25" x14ac:dyDescent="0.2">
      <c r="P74" s="122"/>
      <c r="Y74" s="122"/>
    </row>
    <row r="75" spans="10:25" x14ac:dyDescent="0.2">
      <c r="P75" s="122"/>
      <c r="Y75" s="122"/>
    </row>
    <row r="76" spans="10:25" x14ac:dyDescent="0.2">
      <c r="P76" s="122"/>
      <c r="Y76" s="122"/>
    </row>
    <row r="77" spans="10:25" x14ac:dyDescent="0.2">
      <c r="P77" s="122"/>
      <c r="Y77" s="122"/>
    </row>
    <row r="78" spans="10:25" x14ac:dyDescent="0.2">
      <c r="Y78" s="122"/>
    </row>
    <row r="79" spans="10:25" x14ac:dyDescent="0.2">
      <c r="Y79" s="122"/>
    </row>
    <row r="80" spans="10:25" x14ac:dyDescent="0.2">
      <c r="Y80" s="122"/>
    </row>
    <row r="81" spans="25:25" x14ac:dyDescent="0.2">
      <c r="Y81" s="122"/>
    </row>
    <row r="82" spans="25:25" x14ac:dyDescent="0.2">
      <c r="Y82" s="122"/>
    </row>
    <row r="83" spans="25:25" x14ac:dyDescent="0.2">
      <c r="Y83" s="122"/>
    </row>
    <row r="84" spans="25:25" x14ac:dyDescent="0.2">
      <c r="Y84" s="122"/>
    </row>
    <row r="85" spans="25:25" x14ac:dyDescent="0.2">
      <c r="Y85" s="122"/>
    </row>
    <row r="86" spans="25:25" x14ac:dyDescent="0.2">
      <c r="Y86" s="122"/>
    </row>
    <row r="87" spans="25:25" x14ac:dyDescent="0.2">
      <c r="Y87" s="122"/>
    </row>
    <row r="88" spans="25:25" x14ac:dyDescent="0.2">
      <c r="Y88" s="122"/>
    </row>
    <row r="89" spans="25:25" x14ac:dyDescent="0.2">
      <c r="Y89" s="122"/>
    </row>
    <row r="90" spans="25:25" x14ac:dyDescent="0.2">
      <c r="Y90" s="122"/>
    </row>
    <row r="91" spans="25:25" x14ac:dyDescent="0.2">
      <c r="Y91" s="122"/>
    </row>
    <row r="92" spans="25:25" x14ac:dyDescent="0.2">
      <c r="Y92" s="122"/>
    </row>
    <row r="93" spans="25:25" x14ac:dyDescent="0.2">
      <c r="Y93" s="122"/>
    </row>
    <row r="94" spans="25:25" x14ac:dyDescent="0.2">
      <c r="Y94" s="122"/>
    </row>
    <row r="95" spans="25:25" x14ac:dyDescent="0.2">
      <c r="Y95" s="122"/>
    </row>
    <row r="96" spans="25:25" x14ac:dyDescent="0.2">
      <c r="Y96" s="122"/>
    </row>
    <row r="97" spans="25:25" x14ac:dyDescent="0.2">
      <c r="Y97" s="122"/>
    </row>
    <row r="98" spans="25:25" x14ac:dyDescent="0.2">
      <c r="Y98" s="122"/>
    </row>
    <row r="99" spans="25:25" x14ac:dyDescent="0.2">
      <c r="Y99" s="122"/>
    </row>
  </sheetData>
  <sheetProtection algorithmName="SHA-512" hashValue="lAZl7LKfNDYBn12+UTRA+LSBXrFns0GwUzK0RavmUhtBNmiMswLLztLumyzlqAw04bCur2zICPec1/4brvpPyA==" saltValue="dqxuyjUVzjlBNL+a4LjcJg==" spinCount="100000" sheet="1" objects="1" scenarios="1"/>
  <mergeCells count="26">
    <mergeCell ref="X20:X21"/>
    <mergeCell ref="Y20:Y21"/>
    <mergeCell ref="R20:R21"/>
    <mergeCell ref="S20:S21"/>
    <mergeCell ref="T20:T21"/>
    <mergeCell ref="U20:U21"/>
    <mergeCell ref="V20:V21"/>
    <mergeCell ref="W20:W21"/>
    <mergeCell ref="Q20:Q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20:P21"/>
    <mergeCell ref="E20:E21"/>
    <mergeCell ref="C5:D5"/>
    <mergeCell ref="C6:D6"/>
    <mergeCell ref="C7:D7"/>
    <mergeCell ref="C20:C21"/>
    <mergeCell ref="D20:D21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  <headerFooter>
    <oddHeader>&amp;F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2:D118"/>
  <sheetViews>
    <sheetView showGridLines="0" topLeftCell="A10" zoomScaleNormal="100" workbookViewId="0">
      <selection activeCell="K42" sqref="K42"/>
    </sheetView>
  </sheetViews>
  <sheetFormatPr baseColWidth="10" defaultRowHeight="12.75" x14ac:dyDescent="0.2"/>
  <cols>
    <col min="1" max="1" width="6.85546875" style="126" customWidth="1"/>
    <col min="2" max="2" width="16.28515625" style="126" customWidth="1"/>
    <col min="3" max="3" width="16.28515625" style="125" customWidth="1"/>
    <col min="4" max="16384" width="11.42578125" style="126"/>
  </cols>
  <sheetData>
    <row r="2" spans="2:4" ht="15.75" x14ac:dyDescent="0.25">
      <c r="B2" s="124" t="s">
        <v>141</v>
      </c>
    </row>
    <row r="4" spans="2:4" x14ac:dyDescent="0.2">
      <c r="B4" s="127" t="s">
        <v>0</v>
      </c>
      <c r="C4" s="128" t="s">
        <v>1</v>
      </c>
      <c r="D4" s="129"/>
    </row>
    <row r="5" spans="2:4" x14ac:dyDescent="0.2">
      <c r="B5" s="130">
        <v>1</v>
      </c>
      <c r="C5" s="132">
        <v>0.44</v>
      </c>
      <c r="D5" s="130"/>
    </row>
    <row r="6" spans="2:4" x14ac:dyDescent="0.2">
      <c r="B6" s="130">
        <v>2</v>
      </c>
      <c r="C6" s="132">
        <v>0.47</v>
      </c>
      <c r="D6" s="130"/>
    </row>
    <row r="7" spans="2:4" x14ac:dyDescent="0.2">
      <c r="B7" s="130">
        <v>3</v>
      </c>
      <c r="C7" s="132">
        <v>0.54</v>
      </c>
      <c r="D7" s="130"/>
    </row>
    <row r="8" spans="2:4" x14ac:dyDescent="0.2">
      <c r="B8" s="130">
        <v>4</v>
      </c>
      <c r="C8" s="132">
        <v>0.64</v>
      </c>
      <c r="D8" s="130"/>
    </row>
    <row r="9" spans="2:4" x14ac:dyDescent="0.2">
      <c r="B9" s="130">
        <v>5</v>
      </c>
      <c r="C9" s="132">
        <v>0.74</v>
      </c>
      <c r="D9" s="130"/>
    </row>
    <row r="10" spans="2:4" x14ac:dyDescent="0.2">
      <c r="B10" s="130">
        <v>6</v>
      </c>
      <c r="C10" s="132">
        <v>0.84</v>
      </c>
      <c r="D10" s="130"/>
    </row>
    <row r="11" spans="2:4" x14ac:dyDescent="0.2">
      <c r="B11" s="130">
        <v>7</v>
      </c>
      <c r="C11" s="132">
        <v>0.95</v>
      </c>
      <c r="D11" s="130"/>
    </row>
    <row r="12" spans="2:4" x14ac:dyDescent="0.2">
      <c r="B12" s="130">
        <v>8</v>
      </c>
      <c r="C12" s="132">
        <v>1.06</v>
      </c>
      <c r="D12" s="130"/>
    </row>
    <row r="13" spans="2:4" x14ac:dyDescent="0.2">
      <c r="B13" s="130">
        <v>9</v>
      </c>
      <c r="C13" s="132">
        <v>1.1599999999999999</v>
      </c>
      <c r="D13" s="130"/>
    </row>
    <row r="14" spans="2:4" x14ac:dyDescent="0.2">
      <c r="B14" s="130">
        <v>10</v>
      </c>
      <c r="C14" s="132">
        <v>1.26</v>
      </c>
      <c r="D14" s="130"/>
    </row>
    <row r="15" spans="2:4" x14ac:dyDescent="0.2">
      <c r="B15" s="130">
        <v>11</v>
      </c>
      <c r="C15" s="132">
        <v>1.35</v>
      </c>
      <c r="D15" s="130"/>
    </row>
    <row r="16" spans="2:4" x14ac:dyDescent="0.2">
      <c r="B16" s="130">
        <v>12</v>
      </c>
      <c r="C16" s="132">
        <v>1.42</v>
      </c>
      <c r="D16" s="130"/>
    </row>
    <row r="17" spans="2:4" x14ac:dyDescent="0.2">
      <c r="B17" s="130">
        <v>13</v>
      </c>
      <c r="C17" s="132">
        <v>1.49</v>
      </c>
      <c r="D17" s="130"/>
    </row>
    <row r="18" spans="2:4" x14ac:dyDescent="0.2">
      <c r="B18" s="130">
        <v>14</v>
      </c>
      <c r="C18" s="132">
        <v>1.55</v>
      </c>
      <c r="D18" s="130"/>
    </row>
    <row r="19" spans="2:4" x14ac:dyDescent="0.2">
      <c r="B19" s="130">
        <v>15</v>
      </c>
      <c r="C19" s="132">
        <v>1.6</v>
      </c>
      <c r="D19" s="130"/>
    </row>
    <row r="20" spans="2:4" x14ac:dyDescent="0.2">
      <c r="B20" s="130">
        <v>16</v>
      </c>
      <c r="C20" s="132">
        <v>1.64</v>
      </c>
      <c r="D20" s="130"/>
    </row>
    <row r="21" spans="2:4" x14ac:dyDescent="0.2">
      <c r="B21" s="130">
        <v>17</v>
      </c>
      <c r="C21" s="132">
        <v>1.67</v>
      </c>
      <c r="D21" s="130"/>
    </row>
    <row r="22" spans="2:4" x14ac:dyDescent="0.2">
      <c r="B22" s="130">
        <v>18</v>
      </c>
      <c r="C22" s="132">
        <v>1.7</v>
      </c>
      <c r="D22" s="130"/>
    </row>
    <row r="23" spans="2:4" x14ac:dyDescent="0.2">
      <c r="B23" s="130">
        <v>19</v>
      </c>
      <c r="C23" s="132">
        <v>1.73</v>
      </c>
      <c r="D23" s="130"/>
    </row>
    <row r="24" spans="2:4" x14ac:dyDescent="0.2">
      <c r="B24" s="130">
        <v>20</v>
      </c>
      <c r="C24" s="132">
        <v>1.75</v>
      </c>
      <c r="D24" s="130"/>
    </row>
    <row r="25" spans="2:4" x14ac:dyDescent="0.2">
      <c r="B25" s="130">
        <v>21</v>
      </c>
      <c r="C25" s="132">
        <v>1.77</v>
      </c>
      <c r="D25" s="130"/>
    </row>
    <row r="26" spans="2:4" x14ac:dyDescent="0.2">
      <c r="B26" s="130">
        <v>22</v>
      </c>
      <c r="C26" s="132">
        <v>1.77</v>
      </c>
      <c r="D26" s="130"/>
    </row>
    <row r="27" spans="2:4" x14ac:dyDescent="0.2">
      <c r="B27" s="130">
        <v>23</v>
      </c>
      <c r="C27" s="132">
        <v>1.78</v>
      </c>
      <c r="D27" s="130"/>
    </row>
    <row r="28" spans="2:4" x14ac:dyDescent="0.2">
      <c r="B28" s="130">
        <v>24</v>
      </c>
      <c r="C28" s="132">
        <v>1.79</v>
      </c>
      <c r="D28" s="130"/>
    </row>
    <row r="29" spans="2:4" x14ac:dyDescent="0.2">
      <c r="B29" s="130">
        <v>25</v>
      </c>
      <c r="C29" s="132">
        <v>1.8</v>
      </c>
      <c r="D29" s="130"/>
    </row>
    <row r="30" spans="2:4" x14ac:dyDescent="0.2">
      <c r="B30" s="130">
        <v>26</v>
      </c>
      <c r="C30" s="132">
        <v>1.8</v>
      </c>
      <c r="D30" s="130"/>
    </row>
    <row r="31" spans="2:4" x14ac:dyDescent="0.2">
      <c r="B31" s="130">
        <v>27</v>
      </c>
      <c r="C31" s="132">
        <v>1.8</v>
      </c>
      <c r="D31" s="130"/>
    </row>
    <row r="32" spans="2:4" x14ac:dyDescent="0.2">
      <c r="B32" s="130">
        <v>28</v>
      </c>
      <c r="C32" s="132">
        <v>1.8</v>
      </c>
      <c r="D32" s="130"/>
    </row>
    <row r="33" spans="2:4" x14ac:dyDescent="0.2">
      <c r="B33" s="130">
        <v>29</v>
      </c>
      <c r="C33" s="132">
        <v>1.8</v>
      </c>
      <c r="D33" s="130"/>
    </row>
    <row r="34" spans="2:4" x14ac:dyDescent="0.2">
      <c r="B34" s="130">
        <v>30</v>
      </c>
      <c r="C34" s="132">
        <v>1.8</v>
      </c>
      <c r="D34" s="130"/>
    </row>
    <row r="35" spans="2:4" x14ac:dyDescent="0.2">
      <c r="B35" s="130">
        <v>31</v>
      </c>
      <c r="C35" s="132">
        <v>1.8</v>
      </c>
      <c r="D35" s="130"/>
    </row>
    <row r="36" spans="2:4" x14ac:dyDescent="0.2">
      <c r="B36" s="130">
        <v>32</v>
      </c>
      <c r="C36" s="132">
        <v>1.8</v>
      </c>
      <c r="D36" s="130"/>
    </row>
    <row r="37" spans="2:4" x14ac:dyDescent="0.2">
      <c r="B37" s="130">
        <v>33</v>
      </c>
      <c r="C37" s="132">
        <v>1.79</v>
      </c>
      <c r="D37" s="130"/>
    </row>
    <row r="38" spans="2:4" x14ac:dyDescent="0.2">
      <c r="B38" s="130">
        <v>34</v>
      </c>
      <c r="C38" s="132">
        <v>1.79</v>
      </c>
      <c r="D38" s="130"/>
    </row>
    <row r="39" spans="2:4" x14ac:dyDescent="0.2">
      <c r="B39" s="130">
        <v>35</v>
      </c>
      <c r="C39" s="132">
        <v>1.79</v>
      </c>
      <c r="D39" s="130"/>
    </row>
    <row r="40" spans="2:4" x14ac:dyDescent="0.2">
      <c r="B40" s="130">
        <v>36</v>
      </c>
      <c r="C40" s="132">
        <v>1.79</v>
      </c>
      <c r="D40" s="130"/>
    </row>
    <row r="41" spans="2:4" x14ac:dyDescent="0.2">
      <c r="B41" s="130">
        <v>37</v>
      </c>
      <c r="C41" s="132">
        <v>1.79</v>
      </c>
      <c r="D41" s="130"/>
    </row>
    <row r="42" spans="2:4" x14ac:dyDescent="0.2">
      <c r="B42" s="130">
        <v>38</v>
      </c>
      <c r="C42" s="132">
        <v>1.78</v>
      </c>
      <c r="D42" s="130"/>
    </row>
    <row r="43" spans="2:4" x14ac:dyDescent="0.2">
      <c r="B43" s="130">
        <v>39</v>
      </c>
      <c r="C43" s="132">
        <v>1.78</v>
      </c>
      <c r="D43" s="130"/>
    </row>
    <row r="44" spans="2:4" x14ac:dyDescent="0.2">
      <c r="B44" s="130">
        <v>40</v>
      </c>
      <c r="C44" s="132">
        <v>1.78</v>
      </c>
      <c r="D44" s="130"/>
    </row>
    <row r="45" spans="2:4" x14ac:dyDescent="0.2">
      <c r="B45" s="130">
        <v>41</v>
      </c>
      <c r="C45" s="132">
        <v>1.77</v>
      </c>
      <c r="D45" s="130"/>
    </row>
    <row r="46" spans="2:4" x14ac:dyDescent="0.2">
      <c r="B46" s="130">
        <v>42</v>
      </c>
      <c r="C46" s="132">
        <v>1.77</v>
      </c>
      <c r="D46" s="130"/>
    </row>
    <row r="47" spans="2:4" x14ac:dyDescent="0.2">
      <c r="B47" s="130">
        <v>43</v>
      </c>
      <c r="C47" s="132">
        <v>1.76</v>
      </c>
      <c r="D47" s="130"/>
    </row>
    <row r="48" spans="2:4" x14ac:dyDescent="0.2">
      <c r="B48" s="130">
        <v>44</v>
      </c>
      <c r="C48" s="132">
        <v>1.76</v>
      </c>
      <c r="D48" s="130"/>
    </row>
    <row r="49" spans="2:4" x14ac:dyDescent="0.2">
      <c r="B49" s="130">
        <v>45</v>
      </c>
      <c r="C49" s="132">
        <v>1.75</v>
      </c>
      <c r="D49" s="130"/>
    </row>
    <row r="50" spans="2:4" x14ac:dyDescent="0.2">
      <c r="B50" s="130">
        <v>46</v>
      </c>
      <c r="C50" s="132">
        <v>1.75</v>
      </c>
      <c r="D50" s="130"/>
    </row>
    <row r="51" spans="2:4" x14ac:dyDescent="0.2">
      <c r="B51" s="130">
        <v>47</v>
      </c>
      <c r="C51" s="132">
        <v>1.75</v>
      </c>
      <c r="D51" s="130"/>
    </row>
    <row r="52" spans="2:4" x14ac:dyDescent="0.2">
      <c r="B52" s="130">
        <v>48</v>
      </c>
      <c r="C52" s="132">
        <v>1.74</v>
      </c>
      <c r="D52" s="130"/>
    </row>
    <row r="53" spans="2:4" x14ac:dyDescent="0.2">
      <c r="B53" s="130">
        <v>49</v>
      </c>
      <c r="C53" s="132">
        <v>1.74</v>
      </c>
      <c r="D53" s="130"/>
    </row>
    <row r="54" spans="2:4" x14ac:dyDescent="0.2">
      <c r="B54" s="130">
        <v>50</v>
      </c>
      <c r="C54" s="132">
        <v>1.73</v>
      </c>
      <c r="D54" s="130"/>
    </row>
    <row r="55" spans="2:4" x14ac:dyDescent="0.2">
      <c r="B55" s="130"/>
      <c r="C55" s="131"/>
      <c r="D55" s="130"/>
    </row>
    <row r="56" spans="2:4" x14ac:dyDescent="0.2">
      <c r="B56" s="130"/>
      <c r="C56" s="131"/>
      <c r="D56" s="130"/>
    </row>
    <row r="57" spans="2:4" x14ac:dyDescent="0.2">
      <c r="B57" s="130"/>
      <c r="C57" s="131"/>
      <c r="D57" s="130"/>
    </row>
    <row r="58" spans="2:4" x14ac:dyDescent="0.2">
      <c r="B58" s="130"/>
      <c r="C58" s="131"/>
      <c r="D58" s="130"/>
    </row>
    <row r="59" spans="2:4" x14ac:dyDescent="0.2">
      <c r="B59" s="130"/>
      <c r="C59" s="131"/>
      <c r="D59" s="130"/>
    </row>
    <row r="60" spans="2:4" x14ac:dyDescent="0.2">
      <c r="B60" s="130"/>
      <c r="C60" s="131"/>
      <c r="D60" s="130"/>
    </row>
    <row r="61" spans="2:4" x14ac:dyDescent="0.2">
      <c r="B61" s="130"/>
      <c r="C61" s="131"/>
      <c r="D61" s="130"/>
    </row>
    <row r="62" spans="2:4" x14ac:dyDescent="0.2">
      <c r="B62" s="130"/>
      <c r="C62" s="131"/>
      <c r="D62" s="130"/>
    </row>
    <row r="63" spans="2:4" x14ac:dyDescent="0.2">
      <c r="B63" s="130"/>
      <c r="C63" s="131"/>
      <c r="D63" s="130"/>
    </row>
    <row r="64" spans="2:4" x14ac:dyDescent="0.2">
      <c r="B64" s="130"/>
      <c r="C64" s="131"/>
      <c r="D64" s="130"/>
    </row>
    <row r="65" spans="2:4" x14ac:dyDescent="0.2">
      <c r="B65" s="130"/>
      <c r="C65" s="131"/>
      <c r="D65" s="130"/>
    </row>
    <row r="66" spans="2:4" x14ac:dyDescent="0.2">
      <c r="B66" s="130"/>
      <c r="C66" s="131"/>
      <c r="D66" s="130"/>
    </row>
    <row r="67" spans="2:4" x14ac:dyDescent="0.2">
      <c r="B67" s="130"/>
      <c r="C67" s="131"/>
      <c r="D67" s="130"/>
    </row>
    <row r="68" spans="2:4" x14ac:dyDescent="0.2">
      <c r="B68" s="130"/>
      <c r="C68" s="131"/>
      <c r="D68" s="130"/>
    </row>
    <row r="69" spans="2:4" x14ac:dyDescent="0.2">
      <c r="B69" s="130"/>
      <c r="C69" s="131"/>
      <c r="D69" s="130"/>
    </row>
    <row r="70" spans="2:4" x14ac:dyDescent="0.2">
      <c r="B70" s="130"/>
      <c r="C70" s="131"/>
      <c r="D70" s="130"/>
    </row>
    <row r="71" spans="2:4" x14ac:dyDescent="0.2">
      <c r="B71" s="130"/>
      <c r="C71" s="131"/>
      <c r="D71" s="130"/>
    </row>
    <row r="72" spans="2:4" x14ac:dyDescent="0.2">
      <c r="B72" s="130"/>
      <c r="C72" s="131"/>
      <c r="D72" s="130"/>
    </row>
    <row r="73" spans="2:4" x14ac:dyDescent="0.2">
      <c r="B73" s="130"/>
      <c r="C73" s="131"/>
      <c r="D73" s="130"/>
    </row>
    <row r="74" spans="2:4" x14ac:dyDescent="0.2">
      <c r="B74" s="130"/>
      <c r="C74" s="131"/>
      <c r="D74" s="130"/>
    </row>
    <row r="75" spans="2:4" x14ac:dyDescent="0.2">
      <c r="B75" s="130"/>
      <c r="C75" s="131"/>
      <c r="D75" s="130"/>
    </row>
    <row r="76" spans="2:4" x14ac:dyDescent="0.2">
      <c r="B76" s="130"/>
      <c r="C76" s="131"/>
      <c r="D76" s="130"/>
    </row>
    <row r="77" spans="2:4" x14ac:dyDescent="0.2">
      <c r="B77" s="130"/>
      <c r="C77" s="131"/>
      <c r="D77" s="130"/>
    </row>
    <row r="78" spans="2:4" x14ac:dyDescent="0.2">
      <c r="B78" s="130"/>
      <c r="C78" s="131"/>
      <c r="D78" s="130"/>
    </row>
    <row r="79" spans="2:4" x14ac:dyDescent="0.2">
      <c r="B79" s="130"/>
      <c r="C79" s="131"/>
      <c r="D79" s="130"/>
    </row>
    <row r="80" spans="2:4" x14ac:dyDescent="0.2">
      <c r="B80" s="130"/>
      <c r="C80" s="131"/>
      <c r="D80" s="130"/>
    </row>
    <row r="81" spans="2:4" x14ac:dyDescent="0.2">
      <c r="B81" s="130"/>
      <c r="C81" s="131"/>
      <c r="D81" s="130"/>
    </row>
    <row r="82" spans="2:4" x14ac:dyDescent="0.2">
      <c r="B82" s="130"/>
      <c r="C82" s="131"/>
      <c r="D82" s="130"/>
    </row>
    <row r="83" spans="2:4" x14ac:dyDescent="0.2">
      <c r="B83" s="130"/>
      <c r="C83" s="131"/>
      <c r="D83" s="130"/>
    </row>
    <row r="84" spans="2:4" x14ac:dyDescent="0.2">
      <c r="B84" s="130"/>
      <c r="C84" s="131"/>
      <c r="D84" s="130"/>
    </row>
    <row r="85" spans="2:4" x14ac:dyDescent="0.2">
      <c r="B85" s="130"/>
      <c r="C85" s="131"/>
      <c r="D85" s="130"/>
    </row>
    <row r="86" spans="2:4" x14ac:dyDescent="0.2">
      <c r="B86" s="130"/>
      <c r="C86" s="131"/>
      <c r="D86" s="130"/>
    </row>
    <row r="87" spans="2:4" x14ac:dyDescent="0.2">
      <c r="B87" s="130"/>
      <c r="C87" s="131"/>
      <c r="D87" s="130"/>
    </row>
    <row r="88" spans="2:4" x14ac:dyDescent="0.2">
      <c r="B88" s="130"/>
      <c r="C88" s="131"/>
      <c r="D88" s="130"/>
    </row>
    <row r="89" spans="2:4" x14ac:dyDescent="0.2">
      <c r="B89" s="130"/>
      <c r="C89" s="131"/>
      <c r="D89" s="130"/>
    </row>
    <row r="90" spans="2:4" x14ac:dyDescent="0.2">
      <c r="B90" s="130"/>
      <c r="C90" s="131"/>
      <c r="D90" s="130"/>
    </row>
    <row r="91" spans="2:4" x14ac:dyDescent="0.2">
      <c r="B91" s="130"/>
      <c r="C91" s="131"/>
      <c r="D91" s="130"/>
    </row>
    <row r="92" spans="2:4" x14ac:dyDescent="0.2">
      <c r="B92" s="130"/>
      <c r="C92" s="131"/>
      <c r="D92" s="130"/>
    </row>
    <row r="93" spans="2:4" x14ac:dyDescent="0.2">
      <c r="B93" s="130"/>
      <c r="C93" s="131"/>
      <c r="D93" s="130"/>
    </row>
    <row r="94" spans="2:4" x14ac:dyDescent="0.2">
      <c r="B94" s="130"/>
      <c r="C94" s="131"/>
      <c r="D94" s="130"/>
    </row>
    <row r="95" spans="2:4" x14ac:dyDescent="0.2">
      <c r="B95" s="130"/>
      <c r="C95" s="131"/>
      <c r="D95" s="130"/>
    </row>
    <row r="96" spans="2:4" x14ac:dyDescent="0.2">
      <c r="B96" s="130"/>
      <c r="C96" s="131"/>
      <c r="D96" s="130"/>
    </row>
    <row r="97" spans="2:4" x14ac:dyDescent="0.2">
      <c r="B97" s="130"/>
      <c r="C97" s="131"/>
      <c r="D97" s="130"/>
    </row>
    <row r="98" spans="2:4" x14ac:dyDescent="0.2">
      <c r="B98" s="130"/>
      <c r="C98" s="131"/>
      <c r="D98" s="130"/>
    </row>
    <row r="99" spans="2:4" x14ac:dyDescent="0.2">
      <c r="B99" s="130"/>
      <c r="C99" s="131"/>
      <c r="D99" s="130"/>
    </row>
    <row r="100" spans="2:4" x14ac:dyDescent="0.2">
      <c r="B100" s="130"/>
      <c r="C100" s="131"/>
      <c r="D100" s="130"/>
    </row>
    <row r="101" spans="2:4" x14ac:dyDescent="0.2">
      <c r="B101" s="130"/>
      <c r="C101" s="131"/>
      <c r="D101" s="130"/>
    </row>
    <row r="102" spans="2:4" x14ac:dyDescent="0.2">
      <c r="B102" s="130"/>
      <c r="C102" s="131"/>
      <c r="D102" s="130"/>
    </row>
    <row r="103" spans="2:4" x14ac:dyDescent="0.2">
      <c r="B103" s="130"/>
      <c r="C103" s="131"/>
      <c r="D103" s="130"/>
    </row>
    <row r="104" spans="2:4" x14ac:dyDescent="0.2">
      <c r="B104" s="130"/>
      <c r="C104" s="131"/>
      <c r="D104" s="130"/>
    </row>
    <row r="105" spans="2:4" x14ac:dyDescent="0.2">
      <c r="B105" s="130"/>
      <c r="C105" s="131"/>
      <c r="D105" s="130"/>
    </row>
    <row r="106" spans="2:4" x14ac:dyDescent="0.2">
      <c r="B106" s="130"/>
      <c r="C106" s="131"/>
      <c r="D106" s="130"/>
    </row>
    <row r="107" spans="2:4" x14ac:dyDescent="0.2">
      <c r="B107" s="130"/>
      <c r="C107" s="131"/>
      <c r="D107" s="130"/>
    </row>
    <row r="108" spans="2:4" x14ac:dyDescent="0.2">
      <c r="B108" s="130"/>
      <c r="C108" s="131"/>
      <c r="D108" s="130"/>
    </row>
    <row r="109" spans="2:4" x14ac:dyDescent="0.2">
      <c r="B109" s="130"/>
      <c r="C109" s="131"/>
      <c r="D109" s="130"/>
    </row>
    <row r="110" spans="2:4" x14ac:dyDescent="0.2">
      <c r="B110" s="130"/>
      <c r="C110" s="131"/>
      <c r="D110" s="130"/>
    </row>
    <row r="111" spans="2:4" x14ac:dyDescent="0.2">
      <c r="B111" s="130"/>
      <c r="C111" s="131"/>
      <c r="D111" s="130"/>
    </row>
    <row r="112" spans="2:4" x14ac:dyDescent="0.2">
      <c r="B112" s="130"/>
      <c r="C112" s="131"/>
      <c r="D112" s="130"/>
    </row>
    <row r="113" spans="2:4" x14ac:dyDescent="0.2">
      <c r="B113" s="130"/>
      <c r="C113" s="131"/>
      <c r="D113" s="130"/>
    </row>
    <row r="114" spans="2:4" x14ac:dyDescent="0.2">
      <c r="B114" s="130"/>
      <c r="C114" s="131"/>
      <c r="D114" s="130"/>
    </row>
    <row r="115" spans="2:4" x14ac:dyDescent="0.2">
      <c r="B115" s="130"/>
      <c r="C115" s="131"/>
      <c r="D115" s="130"/>
    </row>
    <row r="116" spans="2:4" x14ac:dyDescent="0.2">
      <c r="B116" s="130"/>
      <c r="C116" s="131"/>
      <c r="D116" s="130"/>
    </row>
    <row r="117" spans="2:4" x14ac:dyDescent="0.2">
      <c r="B117" s="130"/>
      <c r="C117" s="131"/>
      <c r="D117" s="130"/>
    </row>
    <row r="118" spans="2:4" x14ac:dyDescent="0.2">
      <c r="B118" s="130"/>
      <c r="C118" s="131"/>
      <c r="D118" s="130"/>
    </row>
  </sheetData>
  <sheetProtection algorithmName="SHA-512" hashValue="rzYp2Nz5ogeSDNLYeuRa8pgSTDbiWtfmT5+COlCM1Z0axDNTj5Ndm6+A3yzjIaSxwHcM04gaJihnijp20lAoKw==" saltValue="b/4YKn4WMDM+z4YdfRcyHQ==" spinCount="100000" sheet="1" objects="1" scenario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&amp;F</oddHead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Y99"/>
  <sheetViews>
    <sheetView showGridLines="0" zoomScale="80" zoomScaleNormal="80" workbookViewId="0">
      <selection activeCell="C7" sqref="C7:D7"/>
    </sheetView>
  </sheetViews>
  <sheetFormatPr baseColWidth="10" defaultColWidth="10.85546875" defaultRowHeight="12.75" x14ac:dyDescent="0.2"/>
  <cols>
    <col min="1" max="1" width="7.42578125" style="63" customWidth="1"/>
    <col min="2" max="2" width="32.7109375" style="63" bestFit="1" customWidth="1"/>
    <col min="3" max="4" width="10.85546875" style="63"/>
    <col min="5" max="16" width="12.42578125" style="63" customWidth="1"/>
    <col min="17" max="17" width="13.7109375" style="63" bestFit="1" customWidth="1"/>
    <col min="18" max="25" width="12.42578125" style="63" customWidth="1"/>
    <col min="26" max="16384" width="10.85546875" style="63"/>
  </cols>
  <sheetData>
    <row r="3" spans="2:23" ht="15.75" x14ac:dyDescent="0.25">
      <c r="B3" s="62" t="s">
        <v>28</v>
      </c>
    </row>
    <row r="4" spans="2:23" x14ac:dyDescent="0.2">
      <c r="B4" s="64"/>
    </row>
    <row r="5" spans="2:23" x14ac:dyDescent="0.2">
      <c r="B5" s="65" t="s">
        <v>76</v>
      </c>
      <c r="C5" s="136" t="str">
        <f>Eingabenblatt_Legende_Hinweise!D6</f>
        <v>XY GmbH/eG</v>
      </c>
      <c r="D5" s="137"/>
    </row>
    <row r="6" spans="2:23" x14ac:dyDescent="0.2">
      <c r="B6" s="66" t="s">
        <v>77</v>
      </c>
      <c r="C6" s="138">
        <f>Eingabenblatt_Legende_Hinweise!D8</f>
        <v>10123</v>
      </c>
      <c r="D6" s="138"/>
    </row>
    <row r="7" spans="2:23" x14ac:dyDescent="0.2">
      <c r="B7" s="67" t="s">
        <v>89</v>
      </c>
      <c r="C7" s="139">
        <f>'Rückstellung 2018'!C7+1</f>
        <v>2019</v>
      </c>
      <c r="D7" s="140"/>
    </row>
    <row r="9" spans="2:23" x14ac:dyDescent="0.2">
      <c r="B9" s="63" t="s">
        <v>27</v>
      </c>
      <c r="C9" s="63">
        <f>C7</f>
        <v>2019</v>
      </c>
    </row>
    <row r="10" spans="2:23" x14ac:dyDescent="0.2">
      <c r="K10" s="68" t="s">
        <v>29</v>
      </c>
      <c r="L10" s="68"/>
      <c r="M10" s="69"/>
      <c r="N10" s="69" t="s">
        <v>33</v>
      </c>
      <c r="O10" s="69"/>
      <c r="Q10" s="69" t="s">
        <v>126</v>
      </c>
      <c r="R10" s="69" t="s">
        <v>126</v>
      </c>
    </row>
    <row r="11" spans="2:23" x14ac:dyDescent="0.2">
      <c r="B11" s="63" t="s">
        <v>91</v>
      </c>
      <c r="C11" s="40">
        <v>67</v>
      </c>
      <c r="K11" s="68" t="s">
        <v>86</v>
      </c>
      <c r="L11" s="68" t="s">
        <v>87</v>
      </c>
      <c r="M11" s="69"/>
      <c r="N11" s="68" t="s">
        <v>86</v>
      </c>
      <c r="O11" s="68" t="s">
        <v>87</v>
      </c>
      <c r="Q11" s="69" t="s">
        <v>86</v>
      </c>
      <c r="R11" s="69" t="s">
        <v>87</v>
      </c>
    </row>
    <row r="12" spans="2:23" x14ac:dyDescent="0.2">
      <c r="F12" s="71"/>
    </row>
    <row r="13" spans="2:23" x14ac:dyDescent="0.2">
      <c r="B13" s="63" t="s">
        <v>110</v>
      </c>
      <c r="C13" s="40">
        <v>10</v>
      </c>
      <c r="D13" s="63" t="s">
        <v>0</v>
      </c>
      <c r="E13" s="72" t="s">
        <v>79</v>
      </c>
      <c r="F13" s="41">
        <v>250</v>
      </c>
      <c r="H13" s="73" t="s">
        <v>82</v>
      </c>
      <c r="I13" s="74">
        <f>M60</f>
        <v>1043.94</v>
      </c>
      <c r="K13" s="75">
        <f>J60-M60</f>
        <v>31.059999999999945</v>
      </c>
      <c r="L13" s="75">
        <f>'Rückstellung 2018'!K13</f>
        <v>45.849999999999909</v>
      </c>
      <c r="N13" s="75">
        <f>J60</f>
        <v>1075</v>
      </c>
      <c r="O13" s="75">
        <f>'Rückstellung 2018'!N13</f>
        <v>900</v>
      </c>
      <c r="T13" s="76" t="s">
        <v>30</v>
      </c>
      <c r="U13" s="76"/>
      <c r="V13" s="76"/>
      <c r="W13" s="77">
        <f>R17</f>
        <v>232.70000000000073</v>
      </c>
    </row>
    <row r="14" spans="2:23" x14ac:dyDescent="0.2">
      <c r="B14" s="63" t="s">
        <v>111</v>
      </c>
      <c r="C14" s="40">
        <v>25</v>
      </c>
      <c r="D14" s="63" t="s">
        <v>0</v>
      </c>
      <c r="E14" s="78" t="s">
        <v>80</v>
      </c>
      <c r="F14" s="41">
        <v>500</v>
      </c>
      <c r="H14" s="79" t="s">
        <v>83</v>
      </c>
      <c r="I14" s="80">
        <f>S60</f>
        <v>751.19</v>
      </c>
      <c r="K14" s="75">
        <f>P60-S60</f>
        <v>208.80999999999995</v>
      </c>
      <c r="L14" s="75">
        <f>'Rückstellung 2018'!K14</f>
        <v>229.61999999999989</v>
      </c>
      <c r="N14" s="75">
        <f>P60</f>
        <v>960</v>
      </c>
      <c r="O14" s="75">
        <f>'Rückstellung 2018'!N14</f>
        <v>860</v>
      </c>
      <c r="T14" s="76" t="s">
        <v>31</v>
      </c>
      <c r="U14" s="76"/>
      <c r="V14" s="76"/>
      <c r="W14" s="77">
        <f>O17</f>
        <v>-225</v>
      </c>
    </row>
    <row r="15" spans="2:23" x14ac:dyDescent="0.2">
      <c r="B15" s="63" t="s">
        <v>112</v>
      </c>
      <c r="C15" s="40">
        <v>40</v>
      </c>
      <c r="D15" s="63" t="s">
        <v>0</v>
      </c>
      <c r="E15" s="81" t="s">
        <v>81</v>
      </c>
      <c r="F15" s="41">
        <v>1000</v>
      </c>
      <c r="H15" s="82" t="s">
        <v>84</v>
      </c>
      <c r="I15" s="83">
        <f>Y60</f>
        <v>14393.380000000001</v>
      </c>
      <c r="K15" s="84">
        <f>V60-Y60</f>
        <v>1006.619999999999</v>
      </c>
      <c r="L15" s="84">
        <f>'Rückstellung 2018'!K15</f>
        <v>1428.7199999999993</v>
      </c>
      <c r="N15" s="84">
        <f>V60</f>
        <v>15400</v>
      </c>
      <c r="O15" s="84">
        <f>'Rückstellung 2018'!N15</f>
        <v>15900</v>
      </c>
      <c r="T15" s="76" t="s">
        <v>32</v>
      </c>
      <c r="U15" s="76"/>
      <c r="V15" s="76"/>
      <c r="W15" s="77">
        <f>L17*-1</f>
        <v>457.70000000000027</v>
      </c>
    </row>
    <row r="16" spans="2:23" x14ac:dyDescent="0.2">
      <c r="H16" s="85" t="s">
        <v>85</v>
      </c>
      <c r="I16" s="86">
        <f>SUM(I13:I15)</f>
        <v>16188.510000000002</v>
      </c>
      <c r="K16" s="75">
        <f>SUM(K13:K15)</f>
        <v>1246.4899999999989</v>
      </c>
      <c r="L16" s="75">
        <f>SUM(L13:L15)</f>
        <v>1704.1899999999991</v>
      </c>
      <c r="N16" s="75">
        <f>SUM(N13:N15)</f>
        <v>17435</v>
      </c>
      <c r="O16" s="75">
        <f>SUM(O13:O15)</f>
        <v>17660</v>
      </c>
      <c r="Q16" s="75">
        <f>N16-K16</f>
        <v>16188.510000000002</v>
      </c>
      <c r="R16" s="75">
        <f>O16-L16</f>
        <v>15955.810000000001</v>
      </c>
    </row>
    <row r="17" spans="2:25" x14ac:dyDescent="0.2">
      <c r="C17" s="70"/>
      <c r="D17" s="87" t="s">
        <v>25</v>
      </c>
      <c r="F17" s="88"/>
      <c r="G17" s="89" t="s">
        <v>26</v>
      </c>
      <c r="K17" s="75"/>
      <c r="L17" s="90">
        <f>K16-L16</f>
        <v>-457.70000000000027</v>
      </c>
      <c r="M17" s="91"/>
      <c r="N17" s="90"/>
      <c r="O17" s="90">
        <f>N16-O16</f>
        <v>-225</v>
      </c>
      <c r="P17" s="91"/>
      <c r="Q17" s="90"/>
      <c r="R17" s="90">
        <f>Q16-R16</f>
        <v>232.70000000000073</v>
      </c>
      <c r="T17" s="92" t="s">
        <v>34</v>
      </c>
      <c r="U17" s="93"/>
      <c r="V17" s="93"/>
      <c r="W17" s="94">
        <f>W13-W14-W15</f>
        <v>4.5474735088646412E-13</v>
      </c>
    </row>
    <row r="18" spans="2:25" s="91" customFormat="1" x14ac:dyDescent="0.2">
      <c r="D18" s="95"/>
      <c r="G18" s="95"/>
    </row>
    <row r="20" spans="2:25" x14ac:dyDescent="0.2">
      <c r="B20" s="96"/>
      <c r="C20" s="134" t="s">
        <v>6</v>
      </c>
      <c r="D20" s="134" t="s">
        <v>2</v>
      </c>
      <c r="E20" s="134" t="s">
        <v>3</v>
      </c>
      <c r="F20" s="134" t="s">
        <v>4</v>
      </c>
      <c r="G20" s="134" t="s">
        <v>5</v>
      </c>
      <c r="H20" s="134" t="s">
        <v>7</v>
      </c>
      <c r="I20" s="134" t="s">
        <v>8</v>
      </c>
      <c r="J20" s="134" t="s">
        <v>9</v>
      </c>
      <c r="K20" s="134" t="s">
        <v>11</v>
      </c>
      <c r="L20" s="134" t="s">
        <v>12</v>
      </c>
      <c r="M20" s="134" t="s">
        <v>10</v>
      </c>
      <c r="N20" s="134" t="s">
        <v>13</v>
      </c>
      <c r="O20" s="134" t="s">
        <v>14</v>
      </c>
      <c r="P20" s="134" t="s">
        <v>15</v>
      </c>
      <c r="Q20" s="134" t="s">
        <v>16</v>
      </c>
      <c r="R20" s="134" t="s">
        <v>17</v>
      </c>
      <c r="S20" s="134" t="s">
        <v>18</v>
      </c>
      <c r="T20" s="134" t="s">
        <v>19</v>
      </c>
      <c r="U20" s="134" t="s">
        <v>20</v>
      </c>
      <c r="V20" s="134" t="s">
        <v>21</v>
      </c>
      <c r="W20" s="134" t="s">
        <v>22</v>
      </c>
      <c r="X20" s="134" t="s">
        <v>23</v>
      </c>
      <c r="Y20" s="134" t="s">
        <v>24</v>
      </c>
    </row>
    <row r="21" spans="2:25" ht="13.5" thickBot="1" x14ac:dyDescent="0.25">
      <c r="B21" s="97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</row>
    <row r="22" spans="2:25" s="100" customFormat="1" x14ac:dyDescent="0.2">
      <c r="B22" s="98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</row>
    <row r="23" spans="2:25" x14ac:dyDescent="0.2">
      <c r="B23" s="42" t="s">
        <v>35</v>
      </c>
      <c r="C23" s="42">
        <v>1956</v>
      </c>
      <c r="D23" s="42">
        <v>1975</v>
      </c>
      <c r="E23" s="101">
        <f>IF((D23+$C$13)&lt;($C$9+1),0,IF((D23+$C$13)&gt;(C23+$C$11),0,D23+$C$13))</f>
        <v>0</v>
      </c>
      <c r="F23" s="102">
        <f>IF((D23+$C$14)&lt;($C$9+1),0,IF((D23+$C$14)&gt;(C23+$C$11),0,D23+$C$14))</f>
        <v>0</v>
      </c>
      <c r="G23" s="103">
        <f>IF((D23+$C$15)&lt;($C$9+1),0,IF((D23+$C$15)&gt;(C23+$C$11),0,D23+$C$15))</f>
        <v>0</v>
      </c>
      <c r="H23" s="101">
        <f t="shared" ref="H23:H55" si="0">IF(E23&lt;&gt;0,I23-(E23-$C$9),0)</f>
        <v>0</v>
      </c>
      <c r="I23" s="101">
        <f t="shared" ref="I23:I59" si="1">$C$13</f>
        <v>10</v>
      </c>
      <c r="J23" s="104">
        <f t="shared" ref="J23:J55" si="2">ROUND($F$13*H23/I23,2)</f>
        <v>0</v>
      </c>
      <c r="K23" s="101">
        <f t="shared" ref="K23:K55" si="3">IF(E23&lt;&gt;0,E23-$C$9,0)</f>
        <v>0</v>
      </c>
      <c r="L23" s="104">
        <f>IF(K23&lt;&gt;0,VLOOKUP(K23,'Zinssätze 2019'!$B$5:$C$54,2),0)</f>
        <v>0</v>
      </c>
      <c r="M23" s="104">
        <f t="shared" ref="M23:M55" si="4">ROUND(J23/(1+(L23/100))^K23,2)</f>
        <v>0</v>
      </c>
      <c r="N23" s="102">
        <f t="shared" ref="N23:N55" si="5">IF(F23&lt;&gt;0,O23-(F23-$C$9),0)</f>
        <v>0</v>
      </c>
      <c r="O23" s="102">
        <f t="shared" ref="O23:O59" si="6">$C$14</f>
        <v>25</v>
      </c>
      <c r="P23" s="105">
        <f t="shared" ref="P23:P55" si="7">ROUND($F$14*N23/O23,2)</f>
        <v>0</v>
      </c>
      <c r="Q23" s="102">
        <f t="shared" ref="Q23:Q55" si="8">IF(F23&lt;&gt;0,F23-$C$9,0)</f>
        <v>0</v>
      </c>
      <c r="R23" s="105">
        <f>IF(Q23&lt;&gt;0,VLOOKUP(Q23,'Zinssätze 2019'!$B$5:$C$54,2),0)</f>
        <v>0</v>
      </c>
      <c r="S23" s="105">
        <f t="shared" ref="S23:S55" si="9">ROUND(P23/(1+(R23/100))^Q23,2)</f>
        <v>0</v>
      </c>
      <c r="T23" s="103">
        <f t="shared" ref="T23:T55" si="10">IF(G23&lt;&gt;0,U23-(G23-$C$9),0)</f>
        <v>0</v>
      </c>
      <c r="U23" s="103">
        <f t="shared" ref="U23:U59" si="11">$C$15</f>
        <v>40</v>
      </c>
      <c r="V23" s="106">
        <f>ROUND($F$15*T23/U23,2)</f>
        <v>0</v>
      </c>
      <c r="W23" s="103">
        <f t="shared" ref="W23:W55" si="12">IF(G23&lt;&gt;0,G23-$C$9,0)</f>
        <v>0</v>
      </c>
      <c r="X23" s="106">
        <f>IF(W23&lt;&gt;0,VLOOKUP(W23,'Zinssätze 2019'!$B$5:$C$54,2),0)</f>
        <v>0</v>
      </c>
      <c r="Y23" s="106">
        <f t="shared" ref="Y23:Y55" si="13">ROUND(V23/(1+(X23/100))^W23,2)</f>
        <v>0</v>
      </c>
    </row>
    <row r="24" spans="2:25" x14ac:dyDescent="0.2">
      <c r="B24" s="42" t="s">
        <v>36</v>
      </c>
      <c r="C24" s="42">
        <v>1958</v>
      </c>
      <c r="D24" s="42">
        <v>1979</v>
      </c>
      <c r="E24" s="101">
        <f t="shared" ref="E24:E59" si="14">IF((D24+$C$13)&lt;($C$9+1),0,IF((D24+$C$13)&gt;(C24+$C$11),0,D24+$C$13))</f>
        <v>0</v>
      </c>
      <c r="F24" s="102">
        <f t="shared" ref="F24:F59" si="15">IF((D24+$C$14)&lt;($C$9+1),0,IF((D24+$C$14)&gt;(C24+$C$11),0,D24+$C$14))</f>
        <v>0</v>
      </c>
      <c r="G24" s="103">
        <f t="shared" ref="G24:G59" si="16">IF((D24+$C$15)&lt;($C$9+1),0,IF((D24+$C$15)&gt;(C24+$C$11),0,D24+$C$15))</f>
        <v>0</v>
      </c>
      <c r="H24" s="101">
        <f t="shared" si="0"/>
        <v>0</v>
      </c>
      <c r="I24" s="101">
        <f t="shared" si="1"/>
        <v>10</v>
      </c>
      <c r="J24" s="104">
        <f t="shared" si="2"/>
        <v>0</v>
      </c>
      <c r="K24" s="101">
        <f t="shared" si="3"/>
        <v>0</v>
      </c>
      <c r="L24" s="104">
        <f>IF(K24&lt;&gt;0,VLOOKUP(K24,'Zinssätze 2019'!$B$5:$C$54,2),0)</f>
        <v>0</v>
      </c>
      <c r="M24" s="104">
        <f t="shared" si="4"/>
        <v>0</v>
      </c>
      <c r="N24" s="102">
        <f t="shared" si="5"/>
        <v>0</v>
      </c>
      <c r="O24" s="102">
        <f t="shared" si="6"/>
        <v>25</v>
      </c>
      <c r="P24" s="105">
        <f t="shared" si="7"/>
        <v>0</v>
      </c>
      <c r="Q24" s="102">
        <f t="shared" si="8"/>
        <v>0</v>
      </c>
      <c r="R24" s="105">
        <f>IF(Q24&lt;&gt;0,VLOOKUP(Q24,'Zinssätze 2019'!$B$5:$C$54,2),0)</f>
        <v>0</v>
      </c>
      <c r="S24" s="105">
        <f t="shared" si="9"/>
        <v>0</v>
      </c>
      <c r="T24" s="103">
        <f t="shared" si="10"/>
        <v>0</v>
      </c>
      <c r="U24" s="103">
        <f t="shared" si="11"/>
        <v>40</v>
      </c>
      <c r="V24" s="106">
        <f t="shared" ref="V24:V55" si="17">ROUND($F$15*T24/U24,2)</f>
        <v>0</v>
      </c>
      <c r="W24" s="103">
        <f t="shared" si="12"/>
        <v>0</v>
      </c>
      <c r="X24" s="106">
        <f>IF(W24&lt;&gt;0,VLOOKUP(W24,'Zinssätze 2019'!$B$5:$C$54,2),0)</f>
        <v>0</v>
      </c>
      <c r="Y24" s="106">
        <f>ROUND(V24/(1+(X24/100))^W24,2)</f>
        <v>0</v>
      </c>
    </row>
    <row r="25" spans="2:25" x14ac:dyDescent="0.2">
      <c r="B25" s="42" t="s">
        <v>37</v>
      </c>
      <c r="C25" s="42">
        <v>1953</v>
      </c>
      <c r="D25" s="42">
        <v>1980</v>
      </c>
      <c r="E25" s="101">
        <f t="shared" si="14"/>
        <v>0</v>
      </c>
      <c r="F25" s="102">
        <f t="shared" si="15"/>
        <v>0</v>
      </c>
      <c r="G25" s="103">
        <f t="shared" si="16"/>
        <v>2020</v>
      </c>
      <c r="H25" s="101">
        <f t="shared" si="0"/>
        <v>0</v>
      </c>
      <c r="I25" s="101">
        <f t="shared" si="1"/>
        <v>10</v>
      </c>
      <c r="J25" s="104">
        <f t="shared" si="2"/>
        <v>0</v>
      </c>
      <c r="K25" s="101">
        <f t="shared" si="3"/>
        <v>0</v>
      </c>
      <c r="L25" s="104">
        <f>IF(K25&lt;&gt;0,VLOOKUP(K25,'Zinssätze 2019'!$B$5:$C$54,2),0)</f>
        <v>0</v>
      </c>
      <c r="M25" s="104">
        <f t="shared" si="4"/>
        <v>0</v>
      </c>
      <c r="N25" s="102">
        <f t="shared" si="5"/>
        <v>0</v>
      </c>
      <c r="O25" s="102">
        <f t="shared" si="6"/>
        <v>25</v>
      </c>
      <c r="P25" s="105">
        <f t="shared" si="7"/>
        <v>0</v>
      </c>
      <c r="Q25" s="102">
        <f t="shared" si="8"/>
        <v>0</v>
      </c>
      <c r="R25" s="105">
        <f>IF(Q25&lt;&gt;0,VLOOKUP(Q25,'Zinssätze 2019'!$B$5:$C$54,2),0)</f>
        <v>0</v>
      </c>
      <c r="S25" s="105">
        <f t="shared" si="9"/>
        <v>0</v>
      </c>
      <c r="T25" s="103">
        <f t="shared" si="10"/>
        <v>39</v>
      </c>
      <c r="U25" s="103">
        <f t="shared" si="11"/>
        <v>40</v>
      </c>
      <c r="V25" s="106">
        <f t="shared" si="17"/>
        <v>975</v>
      </c>
      <c r="W25" s="103">
        <f t="shared" si="12"/>
        <v>1</v>
      </c>
      <c r="X25" s="106">
        <f>IF(W25&lt;&gt;0,VLOOKUP(W25,'Zinssätze 2019'!$B$5:$C$54,2),0)</f>
        <v>0.57999999999999996</v>
      </c>
      <c r="Y25" s="106">
        <f t="shared" si="13"/>
        <v>969.38</v>
      </c>
    </row>
    <row r="26" spans="2:25" x14ac:dyDescent="0.2">
      <c r="B26" s="42" t="s">
        <v>38</v>
      </c>
      <c r="C26" s="42">
        <v>1954</v>
      </c>
      <c r="D26" s="42">
        <v>1980</v>
      </c>
      <c r="E26" s="101">
        <f t="shared" si="14"/>
        <v>0</v>
      </c>
      <c r="F26" s="102">
        <f t="shared" si="15"/>
        <v>0</v>
      </c>
      <c r="G26" s="103">
        <f t="shared" si="16"/>
        <v>2020</v>
      </c>
      <c r="H26" s="101">
        <f t="shared" si="0"/>
        <v>0</v>
      </c>
      <c r="I26" s="101">
        <f t="shared" si="1"/>
        <v>10</v>
      </c>
      <c r="J26" s="104">
        <f t="shared" si="2"/>
        <v>0</v>
      </c>
      <c r="K26" s="101">
        <f t="shared" si="3"/>
        <v>0</v>
      </c>
      <c r="L26" s="104">
        <f>IF(K26&lt;&gt;0,VLOOKUP(K26,'Zinssätze 2019'!$B$5:$C$54,2),0)</f>
        <v>0</v>
      </c>
      <c r="M26" s="104">
        <f t="shared" si="4"/>
        <v>0</v>
      </c>
      <c r="N26" s="102">
        <f t="shared" si="5"/>
        <v>0</v>
      </c>
      <c r="O26" s="102">
        <f t="shared" si="6"/>
        <v>25</v>
      </c>
      <c r="P26" s="105">
        <f t="shared" si="7"/>
        <v>0</v>
      </c>
      <c r="Q26" s="102">
        <f t="shared" si="8"/>
        <v>0</v>
      </c>
      <c r="R26" s="105">
        <f>IF(Q26&lt;&gt;0,VLOOKUP(Q26,'Zinssätze 2019'!$B$5:$C$54,2),0)</f>
        <v>0</v>
      </c>
      <c r="S26" s="105">
        <f t="shared" si="9"/>
        <v>0</v>
      </c>
      <c r="T26" s="103">
        <f t="shared" si="10"/>
        <v>39</v>
      </c>
      <c r="U26" s="103">
        <f t="shared" si="11"/>
        <v>40</v>
      </c>
      <c r="V26" s="106">
        <f t="shared" si="17"/>
        <v>975</v>
      </c>
      <c r="W26" s="103">
        <f t="shared" si="12"/>
        <v>1</v>
      </c>
      <c r="X26" s="106">
        <f>IF(W26&lt;&gt;0,VLOOKUP(W26,'Zinssätze 2019'!$B$5:$C$54,2),0)</f>
        <v>0.57999999999999996</v>
      </c>
      <c r="Y26" s="106">
        <f t="shared" si="13"/>
        <v>969.38</v>
      </c>
    </row>
    <row r="27" spans="2:25" x14ac:dyDescent="0.2">
      <c r="B27" s="42" t="s">
        <v>39</v>
      </c>
      <c r="C27" s="42">
        <v>1961</v>
      </c>
      <c r="D27" s="42">
        <v>1980</v>
      </c>
      <c r="E27" s="101">
        <f t="shared" si="14"/>
        <v>0</v>
      </c>
      <c r="F27" s="102">
        <f t="shared" si="15"/>
        <v>0</v>
      </c>
      <c r="G27" s="103">
        <f t="shared" si="16"/>
        <v>2020</v>
      </c>
      <c r="H27" s="101">
        <f t="shared" si="0"/>
        <v>0</v>
      </c>
      <c r="I27" s="101">
        <f t="shared" si="1"/>
        <v>10</v>
      </c>
      <c r="J27" s="104">
        <f t="shared" si="2"/>
        <v>0</v>
      </c>
      <c r="K27" s="101">
        <f t="shared" si="3"/>
        <v>0</v>
      </c>
      <c r="L27" s="104">
        <f>IF(K27&lt;&gt;0,VLOOKUP(K27,'Zinssätze 2019'!$B$5:$C$54,2),0)</f>
        <v>0</v>
      </c>
      <c r="M27" s="104">
        <f t="shared" si="4"/>
        <v>0</v>
      </c>
      <c r="N27" s="102">
        <f t="shared" si="5"/>
        <v>0</v>
      </c>
      <c r="O27" s="102">
        <f t="shared" si="6"/>
        <v>25</v>
      </c>
      <c r="P27" s="105">
        <f t="shared" si="7"/>
        <v>0</v>
      </c>
      <c r="Q27" s="102">
        <f t="shared" si="8"/>
        <v>0</v>
      </c>
      <c r="R27" s="105">
        <f>IF(Q27&lt;&gt;0,VLOOKUP(Q27,'Zinssätze 2019'!$B$5:$C$54,2),0)</f>
        <v>0</v>
      </c>
      <c r="S27" s="105">
        <f t="shared" si="9"/>
        <v>0</v>
      </c>
      <c r="T27" s="103">
        <f t="shared" si="10"/>
        <v>39</v>
      </c>
      <c r="U27" s="103">
        <f t="shared" si="11"/>
        <v>40</v>
      </c>
      <c r="V27" s="106">
        <f t="shared" si="17"/>
        <v>975</v>
      </c>
      <c r="W27" s="103">
        <f t="shared" si="12"/>
        <v>1</v>
      </c>
      <c r="X27" s="106">
        <f>IF(W27&lt;&gt;0,VLOOKUP(W27,'Zinssätze 2019'!$B$5:$C$54,2),0)</f>
        <v>0.57999999999999996</v>
      </c>
      <c r="Y27" s="106">
        <f t="shared" si="13"/>
        <v>969.38</v>
      </c>
    </row>
    <row r="28" spans="2:25" x14ac:dyDescent="0.2">
      <c r="B28" s="42" t="s">
        <v>40</v>
      </c>
      <c r="C28" s="42">
        <v>1961</v>
      </c>
      <c r="D28" s="42">
        <v>1981</v>
      </c>
      <c r="E28" s="101">
        <f t="shared" si="14"/>
        <v>0</v>
      </c>
      <c r="F28" s="102">
        <f t="shared" si="15"/>
        <v>0</v>
      </c>
      <c r="G28" s="103">
        <f t="shared" si="16"/>
        <v>2021</v>
      </c>
      <c r="H28" s="101">
        <f t="shared" si="0"/>
        <v>0</v>
      </c>
      <c r="I28" s="101">
        <f t="shared" si="1"/>
        <v>10</v>
      </c>
      <c r="J28" s="104">
        <f t="shared" si="2"/>
        <v>0</v>
      </c>
      <c r="K28" s="101">
        <f t="shared" si="3"/>
        <v>0</v>
      </c>
      <c r="L28" s="104">
        <f>IF(K28&lt;&gt;0,VLOOKUP(K28,'Zinssätze 2019'!$B$5:$C$54,2),0)</f>
        <v>0</v>
      </c>
      <c r="M28" s="104">
        <f t="shared" si="4"/>
        <v>0</v>
      </c>
      <c r="N28" s="102">
        <f t="shared" si="5"/>
        <v>0</v>
      </c>
      <c r="O28" s="102">
        <f t="shared" si="6"/>
        <v>25</v>
      </c>
      <c r="P28" s="105">
        <f t="shared" si="7"/>
        <v>0</v>
      </c>
      <c r="Q28" s="102">
        <f t="shared" si="8"/>
        <v>0</v>
      </c>
      <c r="R28" s="105">
        <f>IF(Q28&lt;&gt;0,VLOOKUP(Q28,'Zinssätze 2019'!$B$5:$C$54,2),0)</f>
        <v>0</v>
      </c>
      <c r="S28" s="105">
        <f t="shared" si="9"/>
        <v>0</v>
      </c>
      <c r="T28" s="103">
        <f t="shared" si="10"/>
        <v>38</v>
      </c>
      <c r="U28" s="103">
        <f t="shared" si="11"/>
        <v>40</v>
      </c>
      <c r="V28" s="106">
        <f t="shared" si="17"/>
        <v>950</v>
      </c>
      <c r="W28" s="103">
        <f t="shared" si="12"/>
        <v>2</v>
      </c>
      <c r="X28" s="106">
        <f>IF(W28&lt;&gt;0,VLOOKUP(W28,'Zinssätze 2019'!$B$5:$C$54,2),0)</f>
        <v>0.63</v>
      </c>
      <c r="Y28" s="106">
        <f t="shared" si="13"/>
        <v>938.14</v>
      </c>
    </row>
    <row r="29" spans="2:25" x14ac:dyDescent="0.2">
      <c r="B29" s="42" t="s">
        <v>41</v>
      </c>
      <c r="C29" s="42">
        <v>1955</v>
      </c>
      <c r="D29" s="42">
        <v>1982</v>
      </c>
      <c r="E29" s="101">
        <f t="shared" si="14"/>
        <v>0</v>
      </c>
      <c r="F29" s="102">
        <f t="shared" si="15"/>
        <v>0</v>
      </c>
      <c r="G29" s="103">
        <f t="shared" si="16"/>
        <v>2022</v>
      </c>
      <c r="H29" s="101">
        <f t="shared" si="0"/>
        <v>0</v>
      </c>
      <c r="I29" s="101">
        <f t="shared" si="1"/>
        <v>10</v>
      </c>
      <c r="J29" s="104">
        <f t="shared" si="2"/>
        <v>0</v>
      </c>
      <c r="K29" s="101">
        <f t="shared" si="3"/>
        <v>0</v>
      </c>
      <c r="L29" s="104">
        <f>IF(K29&lt;&gt;0,VLOOKUP(K29,'Zinssätze 2019'!$B$5:$C$54,2),0)</f>
        <v>0</v>
      </c>
      <c r="M29" s="104">
        <f t="shared" si="4"/>
        <v>0</v>
      </c>
      <c r="N29" s="102">
        <f t="shared" si="5"/>
        <v>0</v>
      </c>
      <c r="O29" s="102">
        <f t="shared" si="6"/>
        <v>25</v>
      </c>
      <c r="P29" s="105">
        <f t="shared" si="7"/>
        <v>0</v>
      </c>
      <c r="Q29" s="102">
        <f t="shared" si="8"/>
        <v>0</v>
      </c>
      <c r="R29" s="105">
        <f>IF(Q29&lt;&gt;0,VLOOKUP(Q29,'Zinssätze 2019'!$B$5:$C$54,2),0)</f>
        <v>0</v>
      </c>
      <c r="S29" s="105">
        <f t="shared" si="9"/>
        <v>0</v>
      </c>
      <c r="T29" s="103">
        <f t="shared" si="10"/>
        <v>37</v>
      </c>
      <c r="U29" s="103">
        <f t="shared" si="11"/>
        <v>40</v>
      </c>
      <c r="V29" s="106">
        <f t="shared" si="17"/>
        <v>925</v>
      </c>
      <c r="W29" s="103">
        <f t="shared" si="12"/>
        <v>3</v>
      </c>
      <c r="X29" s="106">
        <f>IF(W29&lt;&gt;0,VLOOKUP(W29,'Zinssätze 2019'!$B$5:$C$54,2),0)</f>
        <v>0.72</v>
      </c>
      <c r="Y29" s="106">
        <f t="shared" si="13"/>
        <v>905.3</v>
      </c>
    </row>
    <row r="30" spans="2:25" x14ac:dyDescent="0.2">
      <c r="B30" s="42" t="s">
        <v>42</v>
      </c>
      <c r="C30" s="42">
        <v>1960</v>
      </c>
      <c r="D30" s="42">
        <v>1982</v>
      </c>
      <c r="E30" s="101">
        <f t="shared" si="14"/>
        <v>0</v>
      </c>
      <c r="F30" s="102">
        <f t="shared" si="15"/>
        <v>0</v>
      </c>
      <c r="G30" s="103">
        <f t="shared" si="16"/>
        <v>2022</v>
      </c>
      <c r="H30" s="101">
        <f t="shared" si="0"/>
        <v>0</v>
      </c>
      <c r="I30" s="101">
        <f t="shared" si="1"/>
        <v>10</v>
      </c>
      <c r="J30" s="104">
        <f t="shared" si="2"/>
        <v>0</v>
      </c>
      <c r="K30" s="101">
        <f t="shared" si="3"/>
        <v>0</v>
      </c>
      <c r="L30" s="104">
        <f>IF(K30&lt;&gt;0,VLOOKUP(K30,'Zinssätze 2019'!$B$5:$C$54,2),0)</f>
        <v>0</v>
      </c>
      <c r="M30" s="104">
        <f t="shared" si="4"/>
        <v>0</v>
      </c>
      <c r="N30" s="102">
        <f t="shared" si="5"/>
        <v>0</v>
      </c>
      <c r="O30" s="102">
        <f t="shared" si="6"/>
        <v>25</v>
      </c>
      <c r="P30" s="105">
        <f t="shared" si="7"/>
        <v>0</v>
      </c>
      <c r="Q30" s="102">
        <f t="shared" si="8"/>
        <v>0</v>
      </c>
      <c r="R30" s="105">
        <f>IF(Q30&lt;&gt;0,VLOOKUP(Q30,'Zinssätze 2019'!$B$5:$C$54,2),0)</f>
        <v>0</v>
      </c>
      <c r="S30" s="105">
        <f t="shared" si="9"/>
        <v>0</v>
      </c>
      <c r="T30" s="103">
        <f t="shared" si="10"/>
        <v>37</v>
      </c>
      <c r="U30" s="103">
        <f t="shared" si="11"/>
        <v>40</v>
      </c>
      <c r="V30" s="106">
        <f t="shared" si="17"/>
        <v>925</v>
      </c>
      <c r="W30" s="103">
        <f t="shared" si="12"/>
        <v>3</v>
      </c>
      <c r="X30" s="106">
        <f>IF(W30&lt;&gt;0,VLOOKUP(W30,'Zinssätze 2019'!$B$5:$C$54,2),0)</f>
        <v>0.72</v>
      </c>
      <c r="Y30" s="106">
        <f t="shared" si="13"/>
        <v>905.3</v>
      </c>
    </row>
    <row r="31" spans="2:25" x14ac:dyDescent="0.2">
      <c r="B31" s="42" t="s">
        <v>43</v>
      </c>
      <c r="C31" s="42">
        <v>1961</v>
      </c>
      <c r="D31" s="42">
        <v>1982</v>
      </c>
      <c r="E31" s="101">
        <f t="shared" si="14"/>
        <v>0</v>
      </c>
      <c r="F31" s="102">
        <f t="shared" si="15"/>
        <v>0</v>
      </c>
      <c r="G31" s="103">
        <f t="shared" si="16"/>
        <v>2022</v>
      </c>
      <c r="H31" s="101">
        <f t="shared" si="0"/>
        <v>0</v>
      </c>
      <c r="I31" s="101">
        <f t="shared" si="1"/>
        <v>10</v>
      </c>
      <c r="J31" s="104">
        <f t="shared" si="2"/>
        <v>0</v>
      </c>
      <c r="K31" s="101">
        <f t="shared" si="3"/>
        <v>0</v>
      </c>
      <c r="L31" s="104">
        <f>IF(K31&lt;&gt;0,VLOOKUP(K31,'Zinssätze 2019'!$B$5:$C$54,2),0)</f>
        <v>0</v>
      </c>
      <c r="M31" s="104">
        <f t="shared" si="4"/>
        <v>0</v>
      </c>
      <c r="N31" s="102">
        <f t="shared" si="5"/>
        <v>0</v>
      </c>
      <c r="O31" s="102">
        <f t="shared" si="6"/>
        <v>25</v>
      </c>
      <c r="P31" s="105">
        <f t="shared" si="7"/>
        <v>0</v>
      </c>
      <c r="Q31" s="102">
        <f t="shared" si="8"/>
        <v>0</v>
      </c>
      <c r="R31" s="105">
        <f>IF(Q31&lt;&gt;0,VLOOKUP(Q31,'Zinssätze 2019'!$B$5:$C$54,2),0)</f>
        <v>0</v>
      </c>
      <c r="S31" s="105">
        <f t="shared" si="9"/>
        <v>0</v>
      </c>
      <c r="T31" s="103">
        <f t="shared" si="10"/>
        <v>37</v>
      </c>
      <c r="U31" s="103">
        <f t="shared" si="11"/>
        <v>40</v>
      </c>
      <c r="V31" s="106">
        <f t="shared" si="17"/>
        <v>925</v>
      </c>
      <c r="W31" s="103">
        <f t="shared" si="12"/>
        <v>3</v>
      </c>
      <c r="X31" s="106">
        <f>IF(W31&lt;&gt;0,VLOOKUP(W31,'Zinssätze 2019'!$B$5:$C$54,2),0)</f>
        <v>0.72</v>
      </c>
      <c r="Y31" s="106">
        <f t="shared" si="13"/>
        <v>905.3</v>
      </c>
    </row>
    <row r="32" spans="2:25" x14ac:dyDescent="0.2">
      <c r="B32" s="42" t="s">
        <v>44</v>
      </c>
      <c r="C32" s="42">
        <v>1951</v>
      </c>
      <c r="D32" s="42">
        <v>1983</v>
      </c>
      <c r="E32" s="101">
        <f t="shared" si="14"/>
        <v>0</v>
      </c>
      <c r="F32" s="102">
        <f t="shared" si="15"/>
        <v>0</v>
      </c>
      <c r="G32" s="103">
        <f t="shared" si="16"/>
        <v>0</v>
      </c>
      <c r="H32" s="101">
        <f t="shared" si="0"/>
        <v>0</v>
      </c>
      <c r="I32" s="101">
        <f t="shared" si="1"/>
        <v>10</v>
      </c>
      <c r="J32" s="104">
        <f t="shared" si="2"/>
        <v>0</v>
      </c>
      <c r="K32" s="101">
        <f t="shared" si="3"/>
        <v>0</v>
      </c>
      <c r="L32" s="104">
        <f>IF(K32&lt;&gt;0,VLOOKUP(K32,'Zinssätze 2019'!$B$5:$C$54,2),0)</f>
        <v>0</v>
      </c>
      <c r="M32" s="104">
        <f t="shared" si="4"/>
        <v>0</v>
      </c>
      <c r="N32" s="102">
        <f t="shared" si="5"/>
        <v>0</v>
      </c>
      <c r="O32" s="102">
        <f t="shared" si="6"/>
        <v>25</v>
      </c>
      <c r="P32" s="105">
        <f t="shared" si="7"/>
        <v>0</v>
      </c>
      <c r="Q32" s="102">
        <f t="shared" si="8"/>
        <v>0</v>
      </c>
      <c r="R32" s="105">
        <f>IF(Q32&lt;&gt;0,VLOOKUP(Q32,'Zinssätze 2019'!$B$5:$C$54,2),0)</f>
        <v>0</v>
      </c>
      <c r="S32" s="105">
        <f t="shared" si="9"/>
        <v>0</v>
      </c>
      <c r="T32" s="103">
        <f t="shared" si="10"/>
        <v>0</v>
      </c>
      <c r="U32" s="103">
        <f t="shared" si="11"/>
        <v>40</v>
      </c>
      <c r="V32" s="106">
        <f t="shared" si="17"/>
        <v>0</v>
      </c>
      <c r="W32" s="103">
        <f t="shared" si="12"/>
        <v>0</v>
      </c>
      <c r="X32" s="106">
        <f>IF(W32&lt;&gt;0,VLOOKUP(W32,'Zinssätze 2019'!$B$5:$C$54,2),0)</f>
        <v>0</v>
      </c>
      <c r="Y32" s="106">
        <f t="shared" si="13"/>
        <v>0</v>
      </c>
    </row>
    <row r="33" spans="2:25" x14ac:dyDescent="0.2">
      <c r="B33" s="42" t="s">
        <v>45</v>
      </c>
      <c r="C33" s="42">
        <v>1955</v>
      </c>
      <c r="D33" s="42">
        <v>1983</v>
      </c>
      <c r="E33" s="101">
        <f t="shared" si="14"/>
        <v>0</v>
      </c>
      <c r="F33" s="102">
        <f t="shared" si="15"/>
        <v>0</v>
      </c>
      <c r="G33" s="103">
        <f t="shared" si="16"/>
        <v>0</v>
      </c>
      <c r="H33" s="101">
        <f t="shared" si="0"/>
        <v>0</v>
      </c>
      <c r="I33" s="101">
        <f t="shared" si="1"/>
        <v>10</v>
      </c>
      <c r="J33" s="104">
        <f t="shared" si="2"/>
        <v>0</v>
      </c>
      <c r="K33" s="101">
        <f t="shared" si="3"/>
        <v>0</v>
      </c>
      <c r="L33" s="104">
        <f>IF(K33&lt;&gt;0,VLOOKUP(K33,'Zinssätze 2019'!$B$5:$C$54,2),0)</f>
        <v>0</v>
      </c>
      <c r="M33" s="104">
        <f t="shared" si="4"/>
        <v>0</v>
      </c>
      <c r="N33" s="102">
        <f t="shared" si="5"/>
        <v>0</v>
      </c>
      <c r="O33" s="102">
        <f t="shared" si="6"/>
        <v>25</v>
      </c>
      <c r="P33" s="105">
        <f t="shared" si="7"/>
        <v>0</v>
      </c>
      <c r="Q33" s="102">
        <f t="shared" si="8"/>
        <v>0</v>
      </c>
      <c r="R33" s="105">
        <f>IF(Q33&lt;&gt;0,VLOOKUP(Q33,'Zinssätze 2019'!$B$5:$C$54,2),0)</f>
        <v>0</v>
      </c>
      <c r="S33" s="105">
        <f t="shared" si="9"/>
        <v>0</v>
      </c>
      <c r="T33" s="103">
        <f t="shared" si="10"/>
        <v>0</v>
      </c>
      <c r="U33" s="103">
        <f t="shared" si="11"/>
        <v>40</v>
      </c>
      <c r="V33" s="106">
        <f t="shared" si="17"/>
        <v>0</v>
      </c>
      <c r="W33" s="103">
        <f t="shared" si="12"/>
        <v>0</v>
      </c>
      <c r="X33" s="106">
        <f>IF(W33&lt;&gt;0,VLOOKUP(W33,'Zinssätze 2019'!$B$5:$C$54,2),0)</f>
        <v>0</v>
      </c>
      <c r="Y33" s="106">
        <f t="shared" si="13"/>
        <v>0</v>
      </c>
    </row>
    <row r="34" spans="2:25" x14ac:dyDescent="0.2">
      <c r="B34" s="42" t="s">
        <v>46</v>
      </c>
      <c r="C34" s="42">
        <v>1964</v>
      </c>
      <c r="D34" s="42">
        <v>1984</v>
      </c>
      <c r="E34" s="101">
        <f t="shared" si="14"/>
        <v>0</v>
      </c>
      <c r="F34" s="102">
        <f t="shared" si="15"/>
        <v>0</v>
      </c>
      <c r="G34" s="103">
        <f t="shared" si="16"/>
        <v>2024</v>
      </c>
      <c r="H34" s="101">
        <f t="shared" si="0"/>
        <v>0</v>
      </c>
      <c r="I34" s="101">
        <f t="shared" si="1"/>
        <v>10</v>
      </c>
      <c r="J34" s="104">
        <f t="shared" si="2"/>
        <v>0</v>
      </c>
      <c r="K34" s="101">
        <f t="shared" si="3"/>
        <v>0</v>
      </c>
      <c r="L34" s="104">
        <f>IF(K34&lt;&gt;0,VLOOKUP(K34,'Zinssätze 2019'!$B$5:$C$54,2),0)</f>
        <v>0</v>
      </c>
      <c r="M34" s="104">
        <f t="shared" si="4"/>
        <v>0</v>
      </c>
      <c r="N34" s="102">
        <f t="shared" si="5"/>
        <v>0</v>
      </c>
      <c r="O34" s="102">
        <f t="shared" si="6"/>
        <v>25</v>
      </c>
      <c r="P34" s="105">
        <f t="shared" si="7"/>
        <v>0</v>
      </c>
      <c r="Q34" s="102">
        <f t="shared" si="8"/>
        <v>0</v>
      </c>
      <c r="R34" s="105">
        <f>IF(Q34&lt;&gt;0,VLOOKUP(Q34,'Zinssätze 2019'!$B$5:$C$54,2),0)</f>
        <v>0</v>
      </c>
      <c r="S34" s="105">
        <f t="shared" si="9"/>
        <v>0</v>
      </c>
      <c r="T34" s="103">
        <f t="shared" si="10"/>
        <v>35</v>
      </c>
      <c r="U34" s="103">
        <f t="shared" si="11"/>
        <v>40</v>
      </c>
      <c r="V34" s="106">
        <f t="shared" si="17"/>
        <v>875</v>
      </c>
      <c r="W34" s="103">
        <f t="shared" si="12"/>
        <v>5</v>
      </c>
      <c r="X34" s="106">
        <f>IF(W34&lt;&gt;0,VLOOKUP(W34,'Zinssätze 2019'!$B$5:$C$54,2),0)</f>
        <v>0.97</v>
      </c>
      <c r="Y34" s="106">
        <f t="shared" si="13"/>
        <v>833.77</v>
      </c>
    </row>
    <row r="35" spans="2:25" x14ac:dyDescent="0.2">
      <c r="B35" s="42" t="s">
        <v>47</v>
      </c>
      <c r="C35" s="42">
        <v>1961</v>
      </c>
      <c r="D35" s="42">
        <v>1984</v>
      </c>
      <c r="E35" s="101">
        <f t="shared" si="14"/>
        <v>0</v>
      </c>
      <c r="F35" s="102">
        <f t="shared" si="15"/>
        <v>0</v>
      </c>
      <c r="G35" s="103">
        <f t="shared" si="16"/>
        <v>2024</v>
      </c>
      <c r="H35" s="101">
        <f t="shared" si="0"/>
        <v>0</v>
      </c>
      <c r="I35" s="101">
        <f t="shared" si="1"/>
        <v>10</v>
      </c>
      <c r="J35" s="104">
        <f t="shared" si="2"/>
        <v>0</v>
      </c>
      <c r="K35" s="101">
        <f t="shared" si="3"/>
        <v>0</v>
      </c>
      <c r="L35" s="104">
        <f>IF(K35&lt;&gt;0,VLOOKUP(K35,'Zinssätze 2019'!$B$5:$C$54,2),0)</f>
        <v>0</v>
      </c>
      <c r="M35" s="104">
        <f t="shared" si="4"/>
        <v>0</v>
      </c>
      <c r="N35" s="102">
        <f t="shared" si="5"/>
        <v>0</v>
      </c>
      <c r="O35" s="102">
        <f t="shared" si="6"/>
        <v>25</v>
      </c>
      <c r="P35" s="105">
        <f t="shared" si="7"/>
        <v>0</v>
      </c>
      <c r="Q35" s="102">
        <f t="shared" si="8"/>
        <v>0</v>
      </c>
      <c r="R35" s="105">
        <f>IF(Q35&lt;&gt;0,VLOOKUP(Q35,'Zinssätze 2019'!$B$5:$C$54,2),0)</f>
        <v>0</v>
      </c>
      <c r="S35" s="105">
        <f t="shared" si="9"/>
        <v>0</v>
      </c>
      <c r="T35" s="103">
        <f t="shared" si="10"/>
        <v>35</v>
      </c>
      <c r="U35" s="103">
        <f t="shared" si="11"/>
        <v>40</v>
      </c>
      <c r="V35" s="106">
        <f t="shared" si="17"/>
        <v>875</v>
      </c>
      <c r="W35" s="103">
        <f t="shared" si="12"/>
        <v>5</v>
      </c>
      <c r="X35" s="106">
        <f>IF(W35&lt;&gt;0,VLOOKUP(W35,'Zinssätze 2019'!$B$5:$C$54,2),0)</f>
        <v>0.97</v>
      </c>
      <c r="Y35" s="106">
        <f t="shared" si="13"/>
        <v>833.77</v>
      </c>
    </row>
    <row r="36" spans="2:25" x14ac:dyDescent="0.2">
      <c r="B36" s="42" t="s">
        <v>48</v>
      </c>
      <c r="C36" s="42">
        <v>1961</v>
      </c>
      <c r="D36" s="42">
        <v>1984</v>
      </c>
      <c r="E36" s="101">
        <f t="shared" si="14"/>
        <v>0</v>
      </c>
      <c r="F36" s="102">
        <f t="shared" si="15"/>
        <v>0</v>
      </c>
      <c r="G36" s="103">
        <f>IF((D36+$C$15)&lt;($C$9+1),0,IF((D36+$C$15)&gt;(C36+$C$11),0,D36+$C$15))</f>
        <v>2024</v>
      </c>
      <c r="H36" s="101">
        <f t="shared" si="0"/>
        <v>0</v>
      </c>
      <c r="I36" s="101">
        <f t="shared" si="1"/>
        <v>10</v>
      </c>
      <c r="J36" s="104">
        <f t="shared" si="2"/>
        <v>0</v>
      </c>
      <c r="K36" s="101">
        <f t="shared" si="3"/>
        <v>0</v>
      </c>
      <c r="L36" s="104">
        <f>IF(K36&lt;&gt;0,VLOOKUP(K36,'Zinssätze 2019'!$B$5:$C$54,2),0)</f>
        <v>0</v>
      </c>
      <c r="M36" s="104">
        <f t="shared" si="4"/>
        <v>0</v>
      </c>
      <c r="N36" s="102">
        <f t="shared" si="5"/>
        <v>0</v>
      </c>
      <c r="O36" s="102">
        <f t="shared" si="6"/>
        <v>25</v>
      </c>
      <c r="P36" s="105">
        <f t="shared" si="7"/>
        <v>0</v>
      </c>
      <c r="Q36" s="102">
        <f t="shared" si="8"/>
        <v>0</v>
      </c>
      <c r="R36" s="105">
        <f>IF(Q36&lt;&gt;0,VLOOKUP(Q36,'Zinssätze 2019'!$B$5:$C$54,2),0)</f>
        <v>0</v>
      </c>
      <c r="S36" s="105">
        <f t="shared" si="9"/>
        <v>0</v>
      </c>
      <c r="T36" s="103">
        <f t="shared" si="10"/>
        <v>35</v>
      </c>
      <c r="U36" s="103">
        <f t="shared" si="11"/>
        <v>40</v>
      </c>
      <c r="V36" s="106">
        <f t="shared" si="17"/>
        <v>875</v>
      </c>
      <c r="W36" s="103">
        <f t="shared" si="12"/>
        <v>5</v>
      </c>
      <c r="X36" s="106">
        <f>IF(W36&lt;&gt;0,VLOOKUP(W36,'Zinssätze 2019'!$B$5:$C$54,2),0)</f>
        <v>0.97</v>
      </c>
      <c r="Y36" s="106">
        <f t="shared" si="13"/>
        <v>833.77</v>
      </c>
    </row>
    <row r="37" spans="2:25" x14ac:dyDescent="0.2">
      <c r="B37" s="42" t="s">
        <v>49</v>
      </c>
      <c r="C37" s="42">
        <v>1958</v>
      </c>
      <c r="D37" s="42">
        <v>1985</v>
      </c>
      <c r="E37" s="101">
        <f t="shared" si="14"/>
        <v>0</v>
      </c>
      <c r="F37" s="102">
        <f t="shared" si="15"/>
        <v>0</v>
      </c>
      <c r="G37" s="103">
        <f t="shared" si="16"/>
        <v>2025</v>
      </c>
      <c r="H37" s="101">
        <f t="shared" si="0"/>
        <v>0</v>
      </c>
      <c r="I37" s="101">
        <f t="shared" si="1"/>
        <v>10</v>
      </c>
      <c r="J37" s="104">
        <f t="shared" si="2"/>
        <v>0</v>
      </c>
      <c r="K37" s="101">
        <f t="shared" si="3"/>
        <v>0</v>
      </c>
      <c r="L37" s="104">
        <f>IF(K37&lt;&gt;0,VLOOKUP(K37,'Zinssätze 2019'!$B$5:$C$54,2),0)</f>
        <v>0</v>
      </c>
      <c r="M37" s="104">
        <f t="shared" si="4"/>
        <v>0</v>
      </c>
      <c r="N37" s="102">
        <f t="shared" si="5"/>
        <v>0</v>
      </c>
      <c r="O37" s="102">
        <f t="shared" si="6"/>
        <v>25</v>
      </c>
      <c r="P37" s="105">
        <f t="shared" si="7"/>
        <v>0</v>
      </c>
      <c r="Q37" s="102">
        <f t="shared" si="8"/>
        <v>0</v>
      </c>
      <c r="R37" s="105">
        <f>IF(Q37&lt;&gt;0,VLOOKUP(Q37,'Zinssätze 2019'!$B$5:$C$54,2),0)</f>
        <v>0</v>
      </c>
      <c r="S37" s="105">
        <f t="shared" si="9"/>
        <v>0</v>
      </c>
      <c r="T37" s="103">
        <f t="shared" si="10"/>
        <v>34</v>
      </c>
      <c r="U37" s="103">
        <f t="shared" si="11"/>
        <v>40</v>
      </c>
      <c r="V37" s="106">
        <f t="shared" si="17"/>
        <v>850</v>
      </c>
      <c r="W37" s="103">
        <f t="shared" si="12"/>
        <v>6</v>
      </c>
      <c r="X37" s="106">
        <f>IF(W37&lt;&gt;0,VLOOKUP(W37,'Zinssätze 2019'!$B$5:$C$54,2),0)</f>
        <v>1.1000000000000001</v>
      </c>
      <c r="Y37" s="106">
        <f t="shared" si="13"/>
        <v>796</v>
      </c>
    </row>
    <row r="38" spans="2:25" x14ac:dyDescent="0.2">
      <c r="B38" s="42" t="s">
        <v>50</v>
      </c>
      <c r="C38" s="42">
        <v>1960</v>
      </c>
      <c r="D38" s="42">
        <v>1985</v>
      </c>
      <c r="E38" s="101">
        <f t="shared" si="14"/>
        <v>0</v>
      </c>
      <c r="F38" s="102">
        <f t="shared" si="15"/>
        <v>0</v>
      </c>
      <c r="G38" s="103">
        <f t="shared" si="16"/>
        <v>2025</v>
      </c>
      <c r="H38" s="101">
        <f t="shared" si="0"/>
        <v>0</v>
      </c>
      <c r="I38" s="101">
        <f t="shared" si="1"/>
        <v>10</v>
      </c>
      <c r="J38" s="104">
        <f t="shared" si="2"/>
        <v>0</v>
      </c>
      <c r="K38" s="101">
        <f t="shared" si="3"/>
        <v>0</v>
      </c>
      <c r="L38" s="104">
        <f>IF(K38&lt;&gt;0,VLOOKUP(K38,'Zinssätze 2019'!$B$5:$C$54,2),0)</f>
        <v>0</v>
      </c>
      <c r="M38" s="104">
        <f t="shared" si="4"/>
        <v>0</v>
      </c>
      <c r="N38" s="102">
        <f t="shared" si="5"/>
        <v>0</v>
      </c>
      <c r="O38" s="102">
        <f t="shared" si="6"/>
        <v>25</v>
      </c>
      <c r="P38" s="105">
        <f t="shared" si="7"/>
        <v>0</v>
      </c>
      <c r="Q38" s="102">
        <f t="shared" si="8"/>
        <v>0</v>
      </c>
      <c r="R38" s="105">
        <f>IF(Q38&lt;&gt;0,VLOOKUP(Q38,'Zinssätze 2019'!$B$5:$C$54,2),0)</f>
        <v>0</v>
      </c>
      <c r="S38" s="105">
        <f t="shared" si="9"/>
        <v>0</v>
      </c>
      <c r="T38" s="103">
        <f t="shared" si="10"/>
        <v>34</v>
      </c>
      <c r="U38" s="103">
        <f t="shared" si="11"/>
        <v>40</v>
      </c>
      <c r="V38" s="106">
        <f t="shared" si="17"/>
        <v>850</v>
      </c>
      <c r="W38" s="103">
        <f t="shared" si="12"/>
        <v>6</v>
      </c>
      <c r="X38" s="106">
        <f>IF(W38&lt;&gt;0,VLOOKUP(W38,'Zinssätze 2019'!$B$5:$C$54,2),0)</f>
        <v>1.1000000000000001</v>
      </c>
      <c r="Y38" s="106">
        <f t="shared" si="13"/>
        <v>796</v>
      </c>
    </row>
    <row r="39" spans="2:25" x14ac:dyDescent="0.2">
      <c r="B39" s="42" t="s">
        <v>51</v>
      </c>
      <c r="C39" s="42">
        <v>1955</v>
      </c>
      <c r="D39" s="42">
        <v>1986</v>
      </c>
      <c r="E39" s="101">
        <f t="shared" si="14"/>
        <v>0</v>
      </c>
      <c r="F39" s="102">
        <f t="shared" si="15"/>
        <v>0</v>
      </c>
      <c r="G39" s="103">
        <f t="shared" si="16"/>
        <v>0</v>
      </c>
      <c r="H39" s="101">
        <f t="shared" si="0"/>
        <v>0</v>
      </c>
      <c r="I39" s="101">
        <f t="shared" si="1"/>
        <v>10</v>
      </c>
      <c r="J39" s="104">
        <f t="shared" si="2"/>
        <v>0</v>
      </c>
      <c r="K39" s="101">
        <f t="shared" si="3"/>
        <v>0</v>
      </c>
      <c r="L39" s="104">
        <f>IF(K39&lt;&gt;0,VLOOKUP(K39,'Zinssätze 2019'!$B$5:$C$54,2),0)</f>
        <v>0</v>
      </c>
      <c r="M39" s="104">
        <f t="shared" si="4"/>
        <v>0</v>
      </c>
      <c r="N39" s="102">
        <f t="shared" si="5"/>
        <v>0</v>
      </c>
      <c r="O39" s="102">
        <f t="shared" si="6"/>
        <v>25</v>
      </c>
      <c r="P39" s="105">
        <f t="shared" si="7"/>
        <v>0</v>
      </c>
      <c r="Q39" s="102">
        <f t="shared" si="8"/>
        <v>0</v>
      </c>
      <c r="R39" s="105">
        <f>IF(Q39&lt;&gt;0,VLOOKUP(Q39,'Zinssätze 2019'!$B$5:$C$54,2),0)</f>
        <v>0</v>
      </c>
      <c r="S39" s="105">
        <f t="shared" si="9"/>
        <v>0</v>
      </c>
      <c r="T39" s="103">
        <f t="shared" si="10"/>
        <v>0</v>
      </c>
      <c r="U39" s="103">
        <f t="shared" si="11"/>
        <v>40</v>
      </c>
      <c r="V39" s="106">
        <f t="shared" si="17"/>
        <v>0</v>
      </c>
      <c r="W39" s="103">
        <f t="shared" si="12"/>
        <v>0</v>
      </c>
      <c r="X39" s="106">
        <f>IF(W39&lt;&gt;0,VLOOKUP(W39,'Zinssätze 2019'!$B$5:$C$54,2),0)</f>
        <v>0</v>
      </c>
      <c r="Y39" s="106">
        <f t="shared" si="13"/>
        <v>0</v>
      </c>
    </row>
    <row r="40" spans="2:25" x14ac:dyDescent="0.2">
      <c r="B40" s="42" t="s">
        <v>52</v>
      </c>
      <c r="C40" s="42">
        <v>1966</v>
      </c>
      <c r="D40" s="42">
        <v>1986</v>
      </c>
      <c r="E40" s="101">
        <f t="shared" si="14"/>
        <v>0</v>
      </c>
      <c r="F40" s="102">
        <f t="shared" si="15"/>
        <v>0</v>
      </c>
      <c r="G40" s="103">
        <f t="shared" si="16"/>
        <v>2026</v>
      </c>
      <c r="H40" s="101">
        <f t="shared" si="0"/>
        <v>0</v>
      </c>
      <c r="I40" s="101">
        <f t="shared" si="1"/>
        <v>10</v>
      </c>
      <c r="J40" s="104">
        <f t="shared" si="2"/>
        <v>0</v>
      </c>
      <c r="K40" s="101">
        <f t="shared" si="3"/>
        <v>0</v>
      </c>
      <c r="L40" s="104">
        <f>IF(K40&lt;&gt;0,VLOOKUP(K40,'Zinssätze 2019'!$B$5:$C$54,2),0)</f>
        <v>0</v>
      </c>
      <c r="M40" s="104">
        <f t="shared" si="4"/>
        <v>0</v>
      </c>
      <c r="N40" s="102">
        <f t="shared" si="5"/>
        <v>0</v>
      </c>
      <c r="O40" s="102">
        <f t="shared" si="6"/>
        <v>25</v>
      </c>
      <c r="P40" s="105">
        <f t="shared" si="7"/>
        <v>0</v>
      </c>
      <c r="Q40" s="102">
        <f t="shared" si="8"/>
        <v>0</v>
      </c>
      <c r="R40" s="105">
        <f>IF(Q40&lt;&gt;0,VLOOKUP(Q40,'Zinssätze 2019'!$B$5:$C$54,2),0)</f>
        <v>0</v>
      </c>
      <c r="S40" s="105">
        <f t="shared" si="9"/>
        <v>0</v>
      </c>
      <c r="T40" s="103">
        <f t="shared" si="10"/>
        <v>33</v>
      </c>
      <c r="U40" s="103">
        <f t="shared" si="11"/>
        <v>40</v>
      </c>
      <c r="V40" s="106">
        <f t="shared" si="17"/>
        <v>825</v>
      </c>
      <c r="W40" s="103">
        <f t="shared" si="12"/>
        <v>7</v>
      </c>
      <c r="X40" s="106">
        <f>IF(W40&lt;&gt;0,VLOOKUP(W40,'Zinssätze 2019'!$B$5:$C$54,2),0)</f>
        <v>1.23</v>
      </c>
      <c r="Y40" s="106">
        <f t="shared" si="13"/>
        <v>757.34</v>
      </c>
    </row>
    <row r="41" spans="2:25" x14ac:dyDescent="0.2">
      <c r="B41" s="42" t="s">
        <v>53</v>
      </c>
      <c r="C41" s="42">
        <v>1963</v>
      </c>
      <c r="D41" s="42">
        <v>1987</v>
      </c>
      <c r="E41" s="101">
        <f t="shared" si="14"/>
        <v>0</v>
      </c>
      <c r="F41" s="102">
        <f t="shared" si="15"/>
        <v>0</v>
      </c>
      <c r="G41" s="103">
        <f t="shared" si="16"/>
        <v>2027</v>
      </c>
      <c r="H41" s="101">
        <f t="shared" si="0"/>
        <v>0</v>
      </c>
      <c r="I41" s="101">
        <f t="shared" si="1"/>
        <v>10</v>
      </c>
      <c r="J41" s="104">
        <f t="shared" si="2"/>
        <v>0</v>
      </c>
      <c r="K41" s="101">
        <f t="shared" si="3"/>
        <v>0</v>
      </c>
      <c r="L41" s="104">
        <f>IF(K41&lt;&gt;0,VLOOKUP(K41,'Zinssätze 2019'!$B$5:$C$54,2),0)</f>
        <v>0</v>
      </c>
      <c r="M41" s="104">
        <f t="shared" si="4"/>
        <v>0</v>
      </c>
      <c r="N41" s="102">
        <f t="shared" si="5"/>
        <v>0</v>
      </c>
      <c r="O41" s="102">
        <f t="shared" si="6"/>
        <v>25</v>
      </c>
      <c r="P41" s="105">
        <f t="shared" si="7"/>
        <v>0</v>
      </c>
      <c r="Q41" s="102">
        <f t="shared" si="8"/>
        <v>0</v>
      </c>
      <c r="R41" s="105">
        <f>IF(Q41&lt;&gt;0,VLOOKUP(Q41,'Zinssätze 2019'!$B$5:$C$54,2),0)</f>
        <v>0</v>
      </c>
      <c r="S41" s="105">
        <f t="shared" si="9"/>
        <v>0</v>
      </c>
      <c r="T41" s="103">
        <f t="shared" si="10"/>
        <v>32</v>
      </c>
      <c r="U41" s="103">
        <f t="shared" si="11"/>
        <v>40</v>
      </c>
      <c r="V41" s="106">
        <f t="shared" si="17"/>
        <v>800</v>
      </c>
      <c r="W41" s="103">
        <f t="shared" si="12"/>
        <v>8</v>
      </c>
      <c r="X41" s="106">
        <f>IF(W41&lt;&gt;0,VLOOKUP(W41,'Zinssätze 2019'!$B$5:$C$54,2),0)</f>
        <v>1.36</v>
      </c>
      <c r="Y41" s="106">
        <f t="shared" si="13"/>
        <v>718.05</v>
      </c>
    </row>
    <row r="42" spans="2:25" x14ac:dyDescent="0.2">
      <c r="B42" s="42" t="s">
        <v>54</v>
      </c>
      <c r="C42" s="42">
        <v>1970</v>
      </c>
      <c r="D42" s="42">
        <v>1986</v>
      </c>
      <c r="E42" s="101">
        <f t="shared" si="14"/>
        <v>0</v>
      </c>
      <c r="F42" s="102">
        <f t="shared" si="15"/>
        <v>0</v>
      </c>
      <c r="G42" s="103">
        <f t="shared" si="16"/>
        <v>2026</v>
      </c>
      <c r="H42" s="101">
        <f t="shared" si="0"/>
        <v>0</v>
      </c>
      <c r="I42" s="101">
        <f t="shared" si="1"/>
        <v>10</v>
      </c>
      <c r="J42" s="104">
        <f t="shared" si="2"/>
        <v>0</v>
      </c>
      <c r="K42" s="101">
        <f t="shared" si="3"/>
        <v>0</v>
      </c>
      <c r="L42" s="104">
        <f>IF(K42&lt;&gt;0,VLOOKUP(K42,'Zinssätze 2019'!$B$5:$C$54,2),0)</f>
        <v>0</v>
      </c>
      <c r="M42" s="104">
        <f t="shared" si="4"/>
        <v>0</v>
      </c>
      <c r="N42" s="102">
        <f t="shared" si="5"/>
        <v>0</v>
      </c>
      <c r="O42" s="102">
        <f t="shared" si="6"/>
        <v>25</v>
      </c>
      <c r="P42" s="105">
        <f t="shared" si="7"/>
        <v>0</v>
      </c>
      <c r="Q42" s="102">
        <f t="shared" si="8"/>
        <v>0</v>
      </c>
      <c r="R42" s="105">
        <f>IF(Q42&lt;&gt;0,VLOOKUP(Q42,'Zinssätze 2019'!$B$5:$C$54,2),0)</f>
        <v>0</v>
      </c>
      <c r="S42" s="105">
        <f t="shared" si="9"/>
        <v>0</v>
      </c>
      <c r="T42" s="103">
        <f t="shared" si="10"/>
        <v>33</v>
      </c>
      <c r="U42" s="103">
        <f t="shared" si="11"/>
        <v>40</v>
      </c>
      <c r="V42" s="106">
        <f t="shared" si="17"/>
        <v>825</v>
      </c>
      <c r="W42" s="103">
        <f t="shared" si="12"/>
        <v>7</v>
      </c>
      <c r="X42" s="106">
        <f>IF(W42&lt;&gt;0,VLOOKUP(W42,'Zinssätze 2019'!$B$5:$C$54,2),0)</f>
        <v>1.23</v>
      </c>
      <c r="Y42" s="106">
        <f t="shared" si="13"/>
        <v>757.34</v>
      </c>
    </row>
    <row r="43" spans="2:25" x14ac:dyDescent="0.2">
      <c r="B43" s="42" t="s">
        <v>55</v>
      </c>
      <c r="C43" s="42">
        <v>1954</v>
      </c>
      <c r="D43" s="42">
        <v>1989</v>
      </c>
      <c r="E43" s="101">
        <f t="shared" si="14"/>
        <v>0</v>
      </c>
      <c r="F43" s="102">
        <f t="shared" si="15"/>
        <v>0</v>
      </c>
      <c r="G43" s="103">
        <f t="shared" si="16"/>
        <v>0</v>
      </c>
      <c r="H43" s="101">
        <f t="shared" si="0"/>
        <v>0</v>
      </c>
      <c r="I43" s="101">
        <f t="shared" si="1"/>
        <v>10</v>
      </c>
      <c r="J43" s="104">
        <f t="shared" si="2"/>
        <v>0</v>
      </c>
      <c r="K43" s="101">
        <f t="shared" si="3"/>
        <v>0</v>
      </c>
      <c r="L43" s="104">
        <f>IF(K43&lt;&gt;0,VLOOKUP(K43,'Zinssätze 2019'!$B$5:$C$54,2),0)</f>
        <v>0</v>
      </c>
      <c r="M43" s="104">
        <f t="shared" si="4"/>
        <v>0</v>
      </c>
      <c r="N43" s="102">
        <f t="shared" si="5"/>
        <v>0</v>
      </c>
      <c r="O43" s="102">
        <f t="shared" si="6"/>
        <v>25</v>
      </c>
      <c r="P43" s="105">
        <f t="shared" si="7"/>
        <v>0</v>
      </c>
      <c r="Q43" s="102">
        <f t="shared" si="8"/>
        <v>0</v>
      </c>
      <c r="R43" s="105">
        <f>IF(Q43&lt;&gt;0,VLOOKUP(Q43,'Zinssätze 2019'!$B$5:$C$54,2),0)</f>
        <v>0</v>
      </c>
      <c r="S43" s="105">
        <f t="shared" si="9"/>
        <v>0</v>
      </c>
      <c r="T43" s="103">
        <f t="shared" si="10"/>
        <v>0</v>
      </c>
      <c r="U43" s="103">
        <f t="shared" si="11"/>
        <v>40</v>
      </c>
      <c r="V43" s="106">
        <f t="shared" si="17"/>
        <v>0</v>
      </c>
      <c r="W43" s="103">
        <f t="shared" si="12"/>
        <v>0</v>
      </c>
      <c r="X43" s="106">
        <f>IF(W43&lt;&gt;0,VLOOKUP(W43,'Zinssätze 2019'!$B$5:$C$54,2),0)</f>
        <v>0</v>
      </c>
      <c r="Y43" s="106">
        <f t="shared" si="13"/>
        <v>0</v>
      </c>
    </row>
    <row r="44" spans="2:25" x14ac:dyDescent="0.2">
      <c r="B44" s="42" t="s">
        <v>56</v>
      </c>
      <c r="C44" s="42">
        <v>1970</v>
      </c>
      <c r="D44" s="42">
        <v>1989</v>
      </c>
      <c r="E44" s="101">
        <f t="shared" si="14"/>
        <v>0</v>
      </c>
      <c r="F44" s="102">
        <f t="shared" si="15"/>
        <v>0</v>
      </c>
      <c r="G44" s="103">
        <f t="shared" si="16"/>
        <v>2029</v>
      </c>
      <c r="H44" s="101">
        <f t="shared" si="0"/>
        <v>0</v>
      </c>
      <c r="I44" s="101">
        <f t="shared" si="1"/>
        <v>10</v>
      </c>
      <c r="J44" s="104">
        <f t="shared" si="2"/>
        <v>0</v>
      </c>
      <c r="K44" s="101">
        <f t="shared" si="3"/>
        <v>0</v>
      </c>
      <c r="L44" s="104">
        <f>IF(K44&lt;&gt;0,VLOOKUP(K44,'Zinssätze 2019'!$B$5:$C$54,2),0)</f>
        <v>0</v>
      </c>
      <c r="M44" s="104">
        <f t="shared" si="4"/>
        <v>0</v>
      </c>
      <c r="N44" s="102">
        <f t="shared" si="5"/>
        <v>0</v>
      </c>
      <c r="O44" s="102">
        <f t="shared" si="6"/>
        <v>25</v>
      </c>
      <c r="P44" s="105">
        <f t="shared" si="7"/>
        <v>0</v>
      </c>
      <c r="Q44" s="102">
        <f t="shared" si="8"/>
        <v>0</v>
      </c>
      <c r="R44" s="105">
        <f>IF(Q44&lt;&gt;0,VLOOKUP(Q44,'Zinssätze 2019'!$B$5:$C$54,2),0)</f>
        <v>0</v>
      </c>
      <c r="S44" s="105">
        <f t="shared" si="9"/>
        <v>0</v>
      </c>
      <c r="T44" s="103">
        <f t="shared" si="10"/>
        <v>30</v>
      </c>
      <c r="U44" s="103">
        <f t="shared" si="11"/>
        <v>40</v>
      </c>
      <c r="V44" s="106">
        <f t="shared" si="17"/>
        <v>750</v>
      </c>
      <c r="W44" s="103">
        <f t="shared" si="12"/>
        <v>10</v>
      </c>
      <c r="X44" s="106">
        <f>IF(W44&lt;&gt;0,VLOOKUP(W44,'Zinssätze 2019'!$B$5:$C$54,2),0)</f>
        <v>1.59</v>
      </c>
      <c r="Y44" s="106">
        <f t="shared" si="13"/>
        <v>640.54999999999995</v>
      </c>
    </row>
    <row r="45" spans="2:25" x14ac:dyDescent="0.2">
      <c r="B45" s="42" t="s">
        <v>57</v>
      </c>
      <c r="C45" s="42">
        <v>1961</v>
      </c>
      <c r="D45" s="42">
        <v>1990</v>
      </c>
      <c r="E45" s="101">
        <f t="shared" si="14"/>
        <v>0</v>
      </c>
      <c r="F45" s="102">
        <f t="shared" si="15"/>
        <v>0</v>
      </c>
      <c r="G45" s="103">
        <f t="shared" si="16"/>
        <v>0</v>
      </c>
      <c r="H45" s="101">
        <f t="shared" si="0"/>
        <v>0</v>
      </c>
      <c r="I45" s="101">
        <f t="shared" si="1"/>
        <v>10</v>
      </c>
      <c r="J45" s="104">
        <f t="shared" si="2"/>
        <v>0</v>
      </c>
      <c r="K45" s="101">
        <f t="shared" si="3"/>
        <v>0</v>
      </c>
      <c r="L45" s="104">
        <f>IF(K45&lt;&gt;0,VLOOKUP(K45,'Zinssätze 2019'!$B$5:$C$54,2),0)</f>
        <v>0</v>
      </c>
      <c r="M45" s="104">
        <f t="shared" si="4"/>
        <v>0</v>
      </c>
      <c r="N45" s="102">
        <f t="shared" si="5"/>
        <v>0</v>
      </c>
      <c r="O45" s="102">
        <f t="shared" si="6"/>
        <v>25</v>
      </c>
      <c r="P45" s="105">
        <f t="shared" si="7"/>
        <v>0</v>
      </c>
      <c r="Q45" s="102">
        <f t="shared" si="8"/>
        <v>0</v>
      </c>
      <c r="R45" s="105">
        <f>IF(Q45&lt;&gt;0,VLOOKUP(Q45,'Zinssätze 2019'!$B$5:$C$54,2),0)</f>
        <v>0</v>
      </c>
      <c r="S45" s="105">
        <f t="shared" si="9"/>
        <v>0</v>
      </c>
      <c r="T45" s="103">
        <f t="shared" si="10"/>
        <v>0</v>
      </c>
      <c r="U45" s="103">
        <f t="shared" si="11"/>
        <v>40</v>
      </c>
      <c r="V45" s="106">
        <f t="shared" si="17"/>
        <v>0</v>
      </c>
      <c r="W45" s="103">
        <f t="shared" si="12"/>
        <v>0</v>
      </c>
      <c r="X45" s="106">
        <f>IF(W45&lt;&gt;0,VLOOKUP(W45,'Zinssätze 2019'!$B$5:$C$54,2),0)</f>
        <v>0</v>
      </c>
      <c r="Y45" s="106">
        <f t="shared" si="13"/>
        <v>0</v>
      </c>
    </row>
    <row r="46" spans="2:25" x14ac:dyDescent="0.2">
      <c r="B46" s="42" t="s">
        <v>58</v>
      </c>
      <c r="C46" s="42">
        <v>1962</v>
      </c>
      <c r="D46" s="42">
        <v>1990</v>
      </c>
      <c r="E46" s="101">
        <f t="shared" si="14"/>
        <v>0</v>
      </c>
      <c r="F46" s="102">
        <f t="shared" si="15"/>
        <v>0</v>
      </c>
      <c r="G46" s="103">
        <f t="shared" si="16"/>
        <v>0</v>
      </c>
      <c r="H46" s="101">
        <f t="shared" si="0"/>
        <v>0</v>
      </c>
      <c r="I46" s="101">
        <f t="shared" si="1"/>
        <v>10</v>
      </c>
      <c r="J46" s="104">
        <f t="shared" si="2"/>
        <v>0</v>
      </c>
      <c r="K46" s="101">
        <f t="shared" si="3"/>
        <v>0</v>
      </c>
      <c r="L46" s="104">
        <f>IF(K46&lt;&gt;0,VLOOKUP(K46,'Zinssätze 2019'!$B$5:$C$54,2),0)</f>
        <v>0</v>
      </c>
      <c r="M46" s="104">
        <f t="shared" si="4"/>
        <v>0</v>
      </c>
      <c r="N46" s="102">
        <f t="shared" si="5"/>
        <v>0</v>
      </c>
      <c r="O46" s="102">
        <f t="shared" si="6"/>
        <v>25</v>
      </c>
      <c r="P46" s="105">
        <f t="shared" si="7"/>
        <v>0</v>
      </c>
      <c r="Q46" s="102">
        <f t="shared" si="8"/>
        <v>0</v>
      </c>
      <c r="R46" s="105">
        <f>IF(Q46&lt;&gt;0,VLOOKUP(Q46,'Zinssätze 2019'!$B$5:$C$54,2),0)</f>
        <v>0</v>
      </c>
      <c r="S46" s="105">
        <f t="shared" si="9"/>
        <v>0</v>
      </c>
      <c r="T46" s="103">
        <f t="shared" si="10"/>
        <v>0</v>
      </c>
      <c r="U46" s="103">
        <f t="shared" si="11"/>
        <v>40</v>
      </c>
      <c r="V46" s="106">
        <f t="shared" si="17"/>
        <v>0</v>
      </c>
      <c r="W46" s="103">
        <f t="shared" si="12"/>
        <v>0</v>
      </c>
      <c r="X46" s="106">
        <f>IF(W46&lt;&gt;0,VLOOKUP(W46,'Zinssätze 2019'!$B$5:$C$54,2),0)</f>
        <v>0</v>
      </c>
      <c r="Y46" s="106">
        <f t="shared" si="13"/>
        <v>0</v>
      </c>
    </row>
    <row r="47" spans="2:25" x14ac:dyDescent="0.2">
      <c r="B47" s="42" t="s">
        <v>59</v>
      </c>
      <c r="C47" s="42">
        <v>1960</v>
      </c>
      <c r="D47" s="42">
        <v>1990</v>
      </c>
      <c r="E47" s="101">
        <f t="shared" si="14"/>
        <v>0</v>
      </c>
      <c r="F47" s="102">
        <f t="shared" si="15"/>
        <v>0</v>
      </c>
      <c r="G47" s="103">
        <f t="shared" si="16"/>
        <v>0</v>
      </c>
      <c r="H47" s="101">
        <f t="shared" si="0"/>
        <v>0</v>
      </c>
      <c r="I47" s="101">
        <f t="shared" si="1"/>
        <v>10</v>
      </c>
      <c r="J47" s="104">
        <f t="shared" si="2"/>
        <v>0</v>
      </c>
      <c r="K47" s="101">
        <f t="shared" si="3"/>
        <v>0</v>
      </c>
      <c r="L47" s="104">
        <f>IF(K47&lt;&gt;0,VLOOKUP(K47,'Zinssätze 2019'!$B$5:$C$54,2),0)</f>
        <v>0</v>
      </c>
      <c r="M47" s="104">
        <f t="shared" si="4"/>
        <v>0</v>
      </c>
      <c r="N47" s="102">
        <f t="shared" si="5"/>
        <v>0</v>
      </c>
      <c r="O47" s="102">
        <f t="shared" si="6"/>
        <v>25</v>
      </c>
      <c r="P47" s="105">
        <f t="shared" si="7"/>
        <v>0</v>
      </c>
      <c r="Q47" s="102">
        <f t="shared" si="8"/>
        <v>0</v>
      </c>
      <c r="R47" s="105">
        <f>IF(Q47&lt;&gt;0,VLOOKUP(Q47,'Zinssätze 2019'!$B$5:$C$54,2),0)</f>
        <v>0</v>
      </c>
      <c r="S47" s="105">
        <f t="shared" si="9"/>
        <v>0</v>
      </c>
      <c r="T47" s="103">
        <f t="shared" si="10"/>
        <v>0</v>
      </c>
      <c r="U47" s="103">
        <f t="shared" si="11"/>
        <v>40</v>
      </c>
      <c r="V47" s="106">
        <f t="shared" si="17"/>
        <v>0</v>
      </c>
      <c r="W47" s="103">
        <f t="shared" si="12"/>
        <v>0</v>
      </c>
      <c r="X47" s="106">
        <f>IF(W47&lt;&gt;0,VLOOKUP(W47,'Zinssätze 2019'!$B$5:$C$54,2),0)</f>
        <v>0</v>
      </c>
      <c r="Y47" s="106">
        <f t="shared" si="13"/>
        <v>0</v>
      </c>
    </row>
    <row r="48" spans="2:25" x14ac:dyDescent="0.2">
      <c r="B48" s="42" t="s">
        <v>60</v>
      </c>
      <c r="C48" s="42">
        <v>1964</v>
      </c>
      <c r="D48" s="42">
        <v>1990</v>
      </c>
      <c r="E48" s="101">
        <f t="shared" si="14"/>
        <v>0</v>
      </c>
      <c r="F48" s="102">
        <f t="shared" si="15"/>
        <v>0</v>
      </c>
      <c r="G48" s="103">
        <f t="shared" si="16"/>
        <v>2030</v>
      </c>
      <c r="H48" s="101">
        <f t="shared" si="0"/>
        <v>0</v>
      </c>
      <c r="I48" s="101">
        <f t="shared" si="1"/>
        <v>10</v>
      </c>
      <c r="J48" s="104">
        <f t="shared" si="2"/>
        <v>0</v>
      </c>
      <c r="K48" s="101">
        <f t="shared" si="3"/>
        <v>0</v>
      </c>
      <c r="L48" s="104">
        <f>IF(K48&lt;&gt;0,VLOOKUP(K48,'Zinssätze 2019'!$B$5:$C$54,2),0)</f>
        <v>0</v>
      </c>
      <c r="M48" s="104">
        <f t="shared" si="4"/>
        <v>0</v>
      </c>
      <c r="N48" s="102">
        <f t="shared" si="5"/>
        <v>0</v>
      </c>
      <c r="O48" s="102">
        <f t="shared" si="6"/>
        <v>25</v>
      </c>
      <c r="P48" s="105">
        <f t="shared" si="7"/>
        <v>0</v>
      </c>
      <c r="Q48" s="102">
        <f t="shared" si="8"/>
        <v>0</v>
      </c>
      <c r="R48" s="105">
        <f>IF(Q48&lt;&gt;0,VLOOKUP(Q48,'Zinssätze 2019'!$B$5:$C$54,2),0)</f>
        <v>0</v>
      </c>
      <c r="S48" s="105">
        <f t="shared" si="9"/>
        <v>0</v>
      </c>
      <c r="T48" s="103">
        <f t="shared" si="10"/>
        <v>29</v>
      </c>
      <c r="U48" s="103">
        <f t="shared" si="11"/>
        <v>40</v>
      </c>
      <c r="V48" s="106">
        <f t="shared" si="17"/>
        <v>725</v>
      </c>
      <c r="W48" s="103">
        <f t="shared" si="12"/>
        <v>11</v>
      </c>
      <c r="X48" s="106">
        <f>IF(W48&lt;&gt;0,VLOOKUP(W48,'Zinssätze 2019'!$B$5:$C$54,2),0)</f>
        <v>1.69</v>
      </c>
      <c r="Y48" s="106">
        <f t="shared" si="13"/>
        <v>602.94000000000005</v>
      </c>
    </row>
    <row r="49" spans="2:25" x14ac:dyDescent="0.2">
      <c r="B49" s="42" t="s">
        <v>61</v>
      </c>
      <c r="C49" s="42">
        <v>1953</v>
      </c>
      <c r="D49" s="42">
        <v>1991</v>
      </c>
      <c r="E49" s="101">
        <f t="shared" si="14"/>
        <v>0</v>
      </c>
      <c r="F49" s="102">
        <f t="shared" si="15"/>
        <v>0</v>
      </c>
      <c r="G49" s="103">
        <f t="shared" si="16"/>
        <v>0</v>
      </c>
      <c r="H49" s="101">
        <f t="shared" si="0"/>
        <v>0</v>
      </c>
      <c r="I49" s="101">
        <f t="shared" si="1"/>
        <v>10</v>
      </c>
      <c r="J49" s="104">
        <f t="shared" si="2"/>
        <v>0</v>
      </c>
      <c r="K49" s="101">
        <f t="shared" si="3"/>
        <v>0</v>
      </c>
      <c r="L49" s="104">
        <f>IF(K49&lt;&gt;0,VLOOKUP(K49,'Zinssätze 2019'!$B$5:$C$54,2),0)</f>
        <v>0</v>
      </c>
      <c r="M49" s="104">
        <f t="shared" si="4"/>
        <v>0</v>
      </c>
      <c r="N49" s="102">
        <f t="shared" si="5"/>
        <v>0</v>
      </c>
      <c r="O49" s="102">
        <f t="shared" si="6"/>
        <v>25</v>
      </c>
      <c r="P49" s="105">
        <f t="shared" si="7"/>
        <v>0</v>
      </c>
      <c r="Q49" s="102">
        <f t="shared" si="8"/>
        <v>0</v>
      </c>
      <c r="R49" s="105">
        <f>IF(Q49&lt;&gt;0,VLOOKUP(Q49,'Zinssätze 2019'!$B$5:$C$54,2),0)</f>
        <v>0</v>
      </c>
      <c r="S49" s="105">
        <f t="shared" si="9"/>
        <v>0</v>
      </c>
      <c r="T49" s="103">
        <f t="shared" si="10"/>
        <v>0</v>
      </c>
      <c r="U49" s="103">
        <f t="shared" si="11"/>
        <v>40</v>
      </c>
      <c r="V49" s="106">
        <f t="shared" si="17"/>
        <v>0</v>
      </c>
      <c r="W49" s="103">
        <f t="shared" si="12"/>
        <v>0</v>
      </c>
      <c r="X49" s="106">
        <f>IF(W49&lt;&gt;0,VLOOKUP(W49,'Zinssätze 2019'!$B$5:$C$54,2),0)</f>
        <v>0</v>
      </c>
      <c r="Y49" s="106">
        <f t="shared" si="13"/>
        <v>0</v>
      </c>
    </row>
    <row r="50" spans="2:25" x14ac:dyDescent="0.2">
      <c r="B50" s="42" t="s">
        <v>62</v>
      </c>
      <c r="C50" s="42">
        <v>1968</v>
      </c>
      <c r="D50" s="42">
        <v>2002</v>
      </c>
      <c r="E50" s="101">
        <f t="shared" si="14"/>
        <v>0</v>
      </c>
      <c r="F50" s="102">
        <f t="shared" si="15"/>
        <v>2027</v>
      </c>
      <c r="G50" s="103">
        <f t="shared" si="16"/>
        <v>0</v>
      </c>
      <c r="H50" s="101">
        <f t="shared" si="0"/>
        <v>0</v>
      </c>
      <c r="I50" s="101">
        <f t="shared" si="1"/>
        <v>10</v>
      </c>
      <c r="J50" s="104">
        <f t="shared" si="2"/>
        <v>0</v>
      </c>
      <c r="K50" s="101">
        <f t="shared" si="3"/>
        <v>0</v>
      </c>
      <c r="L50" s="104">
        <f>IF(K50&lt;&gt;0,VLOOKUP(K50,'Zinssätze 2019'!$B$5:$C$54,2),0)</f>
        <v>0</v>
      </c>
      <c r="M50" s="104">
        <f t="shared" si="4"/>
        <v>0</v>
      </c>
      <c r="N50" s="102">
        <f t="shared" si="5"/>
        <v>17</v>
      </c>
      <c r="O50" s="102">
        <f t="shared" si="6"/>
        <v>25</v>
      </c>
      <c r="P50" s="105">
        <f t="shared" si="7"/>
        <v>340</v>
      </c>
      <c r="Q50" s="102">
        <f t="shared" si="8"/>
        <v>8</v>
      </c>
      <c r="R50" s="105">
        <f>IF(Q50&lt;&gt;0,VLOOKUP(Q50,'Zinssätze 2019'!$B$5:$C$54,2),0)</f>
        <v>1.36</v>
      </c>
      <c r="S50" s="105">
        <f t="shared" si="9"/>
        <v>305.17</v>
      </c>
      <c r="T50" s="103">
        <f t="shared" si="10"/>
        <v>0</v>
      </c>
      <c r="U50" s="103">
        <f t="shared" si="11"/>
        <v>40</v>
      </c>
      <c r="V50" s="106">
        <f t="shared" si="17"/>
        <v>0</v>
      </c>
      <c r="W50" s="103">
        <f t="shared" si="12"/>
        <v>0</v>
      </c>
      <c r="X50" s="106">
        <f>IF(W50&lt;&gt;0,VLOOKUP(W50,'Zinssätze 2019'!$B$5:$C$54,2),0)</f>
        <v>0</v>
      </c>
      <c r="Y50" s="106">
        <f t="shared" si="13"/>
        <v>0</v>
      </c>
    </row>
    <row r="51" spans="2:25" x14ac:dyDescent="0.2">
      <c r="B51" s="42" t="s">
        <v>63</v>
      </c>
      <c r="C51" s="42">
        <v>1953</v>
      </c>
      <c r="D51" s="42">
        <v>2007</v>
      </c>
      <c r="E51" s="101">
        <f t="shared" si="14"/>
        <v>0</v>
      </c>
      <c r="F51" s="102">
        <f t="shared" si="15"/>
        <v>0</v>
      </c>
      <c r="G51" s="103">
        <f t="shared" si="16"/>
        <v>0</v>
      </c>
      <c r="H51" s="101">
        <f t="shared" si="0"/>
        <v>0</v>
      </c>
      <c r="I51" s="101">
        <f t="shared" si="1"/>
        <v>10</v>
      </c>
      <c r="J51" s="104">
        <f>ROUND($F$13*H51/I51,2)</f>
        <v>0</v>
      </c>
      <c r="K51" s="101">
        <f t="shared" si="3"/>
        <v>0</v>
      </c>
      <c r="L51" s="104">
        <f>IF(K51&lt;&gt;0,VLOOKUP(K51,'Zinssätze 2019'!$B$5:$C$54,2),0)</f>
        <v>0</v>
      </c>
      <c r="M51" s="104">
        <f>ROUND(J51/(1+(L51/100))^K51,2)</f>
        <v>0</v>
      </c>
      <c r="N51" s="102">
        <f t="shared" si="5"/>
        <v>0</v>
      </c>
      <c r="O51" s="102">
        <f t="shared" si="6"/>
        <v>25</v>
      </c>
      <c r="P51" s="105">
        <f t="shared" si="7"/>
        <v>0</v>
      </c>
      <c r="Q51" s="102">
        <f t="shared" si="8"/>
        <v>0</v>
      </c>
      <c r="R51" s="105">
        <f>IF(Q51&lt;&gt;0,VLOOKUP(Q51,'Zinssätze 2019'!$B$5:$C$54,2),0)</f>
        <v>0</v>
      </c>
      <c r="S51" s="105">
        <f t="shared" si="9"/>
        <v>0</v>
      </c>
      <c r="T51" s="103">
        <f t="shared" si="10"/>
        <v>0</v>
      </c>
      <c r="U51" s="103">
        <f t="shared" si="11"/>
        <v>40</v>
      </c>
      <c r="V51" s="106">
        <f t="shared" si="17"/>
        <v>0</v>
      </c>
      <c r="W51" s="103">
        <f t="shared" si="12"/>
        <v>0</v>
      </c>
      <c r="X51" s="106">
        <f>IF(W51&lt;&gt;0,VLOOKUP(W51,'Zinssätze 2019'!$B$5:$C$54,2),0)</f>
        <v>0</v>
      </c>
      <c r="Y51" s="106">
        <f t="shared" si="13"/>
        <v>0</v>
      </c>
    </row>
    <row r="52" spans="2:25" x14ac:dyDescent="0.2">
      <c r="B52" s="42" t="s">
        <v>64</v>
      </c>
      <c r="C52" s="42">
        <v>1988</v>
      </c>
      <c r="D52" s="42">
        <v>2008</v>
      </c>
      <c r="E52" s="101">
        <f t="shared" si="14"/>
        <v>0</v>
      </c>
      <c r="F52" s="102">
        <f t="shared" si="15"/>
        <v>2033</v>
      </c>
      <c r="G52" s="103">
        <f t="shared" si="16"/>
        <v>2048</v>
      </c>
      <c r="H52" s="101">
        <f t="shared" si="0"/>
        <v>0</v>
      </c>
      <c r="I52" s="101">
        <f t="shared" si="1"/>
        <v>10</v>
      </c>
      <c r="J52" s="104">
        <f t="shared" si="2"/>
        <v>0</v>
      </c>
      <c r="K52" s="101">
        <f t="shared" si="3"/>
        <v>0</v>
      </c>
      <c r="L52" s="104">
        <f>IF(K52&lt;&gt;0,VLOOKUP(K52,'Zinssätze 2019'!$B$5:$C$54,2),0)</f>
        <v>0</v>
      </c>
      <c r="M52" s="104">
        <f t="shared" si="4"/>
        <v>0</v>
      </c>
      <c r="N52" s="102">
        <f t="shared" si="5"/>
        <v>11</v>
      </c>
      <c r="O52" s="102">
        <f t="shared" si="6"/>
        <v>25</v>
      </c>
      <c r="P52" s="105">
        <f t="shared" si="7"/>
        <v>220</v>
      </c>
      <c r="Q52" s="102">
        <f t="shared" si="8"/>
        <v>14</v>
      </c>
      <c r="R52" s="105">
        <f>IF(Q52&lt;&gt;0,VLOOKUP(Q52,'Zinssätze 2019'!$B$5:$C$54,2),0)</f>
        <v>1.91</v>
      </c>
      <c r="S52" s="105">
        <f t="shared" si="9"/>
        <v>168.81</v>
      </c>
      <c r="T52" s="103">
        <f t="shared" si="10"/>
        <v>11</v>
      </c>
      <c r="U52" s="103">
        <f t="shared" si="11"/>
        <v>40</v>
      </c>
      <c r="V52" s="106">
        <f t="shared" si="17"/>
        <v>275</v>
      </c>
      <c r="W52" s="103">
        <f t="shared" si="12"/>
        <v>29</v>
      </c>
      <c r="X52" s="106">
        <f>IF(W52&lt;&gt;0,VLOOKUP(W52,'Zinssätze 2019'!$B$5:$C$54,2),0)</f>
        <v>2.19</v>
      </c>
      <c r="Y52" s="106">
        <f t="shared" si="13"/>
        <v>146.72</v>
      </c>
    </row>
    <row r="53" spans="2:25" x14ac:dyDescent="0.2">
      <c r="B53" s="42" t="s">
        <v>65</v>
      </c>
      <c r="C53" s="42">
        <v>1986</v>
      </c>
      <c r="D53" s="42">
        <v>2010</v>
      </c>
      <c r="E53" s="101">
        <f t="shared" si="14"/>
        <v>2020</v>
      </c>
      <c r="F53" s="102">
        <f t="shared" si="15"/>
        <v>2035</v>
      </c>
      <c r="G53" s="103">
        <f t="shared" si="16"/>
        <v>2050</v>
      </c>
      <c r="H53" s="101">
        <f t="shared" si="0"/>
        <v>9</v>
      </c>
      <c r="I53" s="101">
        <f t="shared" si="1"/>
        <v>10</v>
      </c>
      <c r="J53" s="104">
        <f t="shared" si="2"/>
        <v>225</v>
      </c>
      <c r="K53" s="101">
        <f t="shared" si="3"/>
        <v>1</v>
      </c>
      <c r="L53" s="104">
        <f>IF(K53&lt;&gt;0,VLOOKUP(K53,'Zinssätze 2019'!$B$5:$C$54,2),0)</f>
        <v>0.57999999999999996</v>
      </c>
      <c r="M53" s="104">
        <f t="shared" si="4"/>
        <v>223.7</v>
      </c>
      <c r="N53" s="102">
        <f t="shared" si="5"/>
        <v>9</v>
      </c>
      <c r="O53" s="102">
        <f t="shared" si="6"/>
        <v>25</v>
      </c>
      <c r="P53" s="105">
        <f t="shared" si="7"/>
        <v>180</v>
      </c>
      <c r="Q53" s="102">
        <f t="shared" si="8"/>
        <v>16</v>
      </c>
      <c r="R53" s="105">
        <f>IF(Q53&lt;&gt;0,VLOOKUP(Q53,'Zinssätze 2019'!$B$5:$C$54,2),0)</f>
        <v>2.0099999999999998</v>
      </c>
      <c r="S53" s="105">
        <f t="shared" si="9"/>
        <v>130.91</v>
      </c>
      <c r="T53" s="103">
        <f t="shared" si="10"/>
        <v>9</v>
      </c>
      <c r="U53" s="103">
        <f t="shared" si="11"/>
        <v>40</v>
      </c>
      <c r="V53" s="106">
        <f>ROUND($F$15*T53/U53,2)</f>
        <v>225</v>
      </c>
      <c r="W53" s="103">
        <f t="shared" si="12"/>
        <v>31</v>
      </c>
      <c r="X53" s="106">
        <f>IF(W53&lt;&gt;0,VLOOKUP(W53,'Zinssätze 2019'!$B$5:$C$54,2),0)</f>
        <v>2.19</v>
      </c>
      <c r="Y53" s="106">
        <f t="shared" si="13"/>
        <v>114.95</v>
      </c>
    </row>
    <row r="54" spans="2:25" x14ac:dyDescent="0.2">
      <c r="B54" s="42" t="s">
        <v>66</v>
      </c>
      <c r="C54" s="42">
        <v>1957</v>
      </c>
      <c r="D54" s="42">
        <v>2011</v>
      </c>
      <c r="E54" s="101">
        <f t="shared" si="14"/>
        <v>2021</v>
      </c>
      <c r="F54" s="102">
        <f t="shared" si="15"/>
        <v>0</v>
      </c>
      <c r="G54" s="103">
        <f t="shared" si="16"/>
        <v>0</v>
      </c>
      <c r="H54" s="101">
        <f t="shared" si="0"/>
        <v>8</v>
      </c>
      <c r="I54" s="101">
        <v>10</v>
      </c>
      <c r="J54" s="104">
        <f t="shared" si="2"/>
        <v>200</v>
      </c>
      <c r="K54" s="101">
        <f t="shared" si="3"/>
        <v>2</v>
      </c>
      <c r="L54" s="104">
        <f>IF(K54&lt;&gt;0,VLOOKUP(K54,'Zinssätze 2019'!$B$5:$C$54,2),0)</f>
        <v>0.63</v>
      </c>
      <c r="M54" s="104">
        <f t="shared" si="4"/>
        <v>197.5</v>
      </c>
      <c r="N54" s="102">
        <v>0</v>
      </c>
      <c r="O54" s="102">
        <f t="shared" si="6"/>
        <v>25</v>
      </c>
      <c r="P54" s="105">
        <f t="shared" si="7"/>
        <v>0</v>
      </c>
      <c r="Q54" s="102">
        <f t="shared" si="8"/>
        <v>0</v>
      </c>
      <c r="R54" s="105">
        <f>IF(Q54&lt;&gt;0,VLOOKUP(Q54,'Zinssätze 2019'!$B$5:$C$54,2),0)</f>
        <v>0</v>
      </c>
      <c r="S54" s="105">
        <f t="shared" si="9"/>
        <v>0</v>
      </c>
      <c r="T54" s="103">
        <f t="shared" si="10"/>
        <v>0</v>
      </c>
      <c r="U54" s="103">
        <f t="shared" si="11"/>
        <v>40</v>
      </c>
      <c r="V54" s="106">
        <f t="shared" si="17"/>
        <v>0</v>
      </c>
      <c r="W54" s="103">
        <f t="shared" si="12"/>
        <v>0</v>
      </c>
      <c r="X54" s="106">
        <f>IF(W54&lt;&gt;0,VLOOKUP(W54,'Zinssätze 2019'!$B$5:$C$54,2),0)</f>
        <v>0</v>
      </c>
      <c r="Y54" s="106">
        <f t="shared" si="13"/>
        <v>0</v>
      </c>
    </row>
    <row r="55" spans="2:25" x14ac:dyDescent="0.2">
      <c r="B55" s="42" t="s">
        <v>67</v>
      </c>
      <c r="C55" s="42">
        <v>1966</v>
      </c>
      <c r="D55" s="42">
        <v>2012</v>
      </c>
      <c r="E55" s="101">
        <f t="shared" si="14"/>
        <v>2022</v>
      </c>
      <c r="F55" s="102">
        <f t="shared" si="15"/>
        <v>0</v>
      </c>
      <c r="G55" s="103">
        <f t="shared" si="16"/>
        <v>0</v>
      </c>
      <c r="H55" s="101">
        <f t="shared" si="0"/>
        <v>7</v>
      </c>
      <c r="I55" s="101">
        <f t="shared" si="1"/>
        <v>10</v>
      </c>
      <c r="J55" s="104">
        <f t="shared" si="2"/>
        <v>175</v>
      </c>
      <c r="K55" s="101">
        <f t="shared" si="3"/>
        <v>3</v>
      </c>
      <c r="L55" s="104">
        <f>IF(K55&lt;&gt;0,VLOOKUP(K55,'Zinssätze 2019'!$B$5:$C$54,2),0)</f>
        <v>0.72</v>
      </c>
      <c r="M55" s="104">
        <f t="shared" si="4"/>
        <v>171.27</v>
      </c>
      <c r="N55" s="102">
        <f t="shared" si="5"/>
        <v>0</v>
      </c>
      <c r="O55" s="102">
        <f t="shared" si="6"/>
        <v>25</v>
      </c>
      <c r="P55" s="105">
        <f t="shared" si="7"/>
        <v>0</v>
      </c>
      <c r="Q55" s="102">
        <f t="shared" si="8"/>
        <v>0</v>
      </c>
      <c r="R55" s="105">
        <f>IF(Q55&lt;&gt;0,VLOOKUP(Q55,'Zinssätze 2019'!$B$5:$C$54,2),0)</f>
        <v>0</v>
      </c>
      <c r="S55" s="105">
        <f t="shared" si="9"/>
        <v>0</v>
      </c>
      <c r="T55" s="103">
        <f t="shared" si="10"/>
        <v>0</v>
      </c>
      <c r="U55" s="103">
        <f t="shared" si="11"/>
        <v>40</v>
      </c>
      <c r="V55" s="106">
        <f t="shared" si="17"/>
        <v>0</v>
      </c>
      <c r="W55" s="103">
        <f t="shared" si="12"/>
        <v>0</v>
      </c>
      <c r="X55" s="106">
        <f>IF(W55&lt;&gt;0,VLOOKUP(W55,'Zinssätze 2019'!$B$5:$C$54,2),0)</f>
        <v>0</v>
      </c>
      <c r="Y55" s="106">
        <f t="shared" si="13"/>
        <v>0</v>
      </c>
    </row>
    <row r="56" spans="2:25" x14ac:dyDescent="0.2">
      <c r="B56" s="42" t="s">
        <v>68</v>
      </c>
      <c r="C56" s="42">
        <v>1971</v>
      </c>
      <c r="D56" s="42">
        <v>2013</v>
      </c>
      <c r="E56" s="101">
        <f t="shared" si="14"/>
        <v>2023</v>
      </c>
      <c r="F56" s="102">
        <f t="shared" si="15"/>
        <v>2038</v>
      </c>
      <c r="G56" s="103">
        <f t="shared" si="16"/>
        <v>0</v>
      </c>
      <c r="H56" s="101">
        <f>IF(E56&lt;&gt;0,I56-(E56-$C$9),0)</f>
        <v>6</v>
      </c>
      <c r="I56" s="101">
        <f t="shared" si="1"/>
        <v>10</v>
      </c>
      <c r="J56" s="104">
        <f>ROUND($F$13*H56/I56,2)</f>
        <v>150</v>
      </c>
      <c r="K56" s="101">
        <f>IF(E56&lt;&gt;0,E56-$C$9,0)</f>
        <v>4</v>
      </c>
      <c r="L56" s="104">
        <f>IF(K56&lt;&gt;0,VLOOKUP(K56,'Zinssätze 2019'!$B$5:$C$54,2),0)</f>
        <v>0.84</v>
      </c>
      <c r="M56" s="104">
        <f>ROUND(J56/(1+(L56/100))^K56,2)</f>
        <v>145.06</v>
      </c>
      <c r="N56" s="102">
        <f>IF(F56&lt;&gt;0,O56-(F56-$C$9),0)</f>
        <v>6</v>
      </c>
      <c r="O56" s="102">
        <f t="shared" si="6"/>
        <v>25</v>
      </c>
      <c r="P56" s="105">
        <f>ROUND($F$14*N56/O56,2)</f>
        <v>120</v>
      </c>
      <c r="Q56" s="102">
        <f>IF(F56&lt;&gt;0,F56-$C$9,0)</f>
        <v>19</v>
      </c>
      <c r="R56" s="105">
        <f>IF(Q56&lt;&gt;0,VLOOKUP(Q56,'Zinssätze 2019'!$B$5:$C$54,2),0)</f>
        <v>2.11</v>
      </c>
      <c r="S56" s="105">
        <f>ROUND(P56/(1+(R56/100))^Q56,2)</f>
        <v>80.7</v>
      </c>
      <c r="T56" s="103">
        <f>IF(G56&lt;&gt;0,U56-(G56-$C$9),0)</f>
        <v>0</v>
      </c>
      <c r="U56" s="103">
        <f t="shared" si="11"/>
        <v>40</v>
      </c>
      <c r="V56" s="106">
        <f>ROUND($F$15*T56/U56,2)</f>
        <v>0</v>
      </c>
      <c r="W56" s="103">
        <f>IF(G56&lt;&gt;0,G56-$C$9,0)</f>
        <v>0</v>
      </c>
      <c r="X56" s="106">
        <f>IF(W56&lt;&gt;0,VLOOKUP(W56,'Zinssätze 2019'!$B$5:$C$54,2),0)</f>
        <v>0</v>
      </c>
      <c r="Y56" s="106">
        <f>ROUND(V56/(1+(X56/100))^W56,2)</f>
        <v>0</v>
      </c>
    </row>
    <row r="57" spans="2:25" x14ac:dyDescent="0.2">
      <c r="B57" s="42" t="s">
        <v>69</v>
      </c>
      <c r="C57" s="42">
        <v>1983</v>
      </c>
      <c r="D57" s="42">
        <v>2014</v>
      </c>
      <c r="E57" s="101">
        <f t="shared" si="14"/>
        <v>2024</v>
      </c>
      <c r="F57" s="102">
        <f t="shared" si="15"/>
        <v>2039</v>
      </c>
      <c r="G57" s="103">
        <f t="shared" si="16"/>
        <v>0</v>
      </c>
      <c r="H57" s="101">
        <f>IF(E57&lt;&gt;0,I57-(E57-$C$9),0)</f>
        <v>5</v>
      </c>
      <c r="I57" s="101">
        <f t="shared" si="1"/>
        <v>10</v>
      </c>
      <c r="J57" s="104">
        <f>ROUND($F$13*H57/I57,2)</f>
        <v>125</v>
      </c>
      <c r="K57" s="101">
        <f>IF(E57&lt;&gt;0,E57-$C$9,0)</f>
        <v>5</v>
      </c>
      <c r="L57" s="104">
        <f>IF(K57&lt;&gt;0,VLOOKUP(K57,'Zinssätze 2019'!$B$5:$C$54,2),0)</f>
        <v>0.97</v>
      </c>
      <c r="M57" s="104">
        <f>ROUND(J57/(1+(L57/100))^K57,2)</f>
        <v>119.11</v>
      </c>
      <c r="N57" s="102">
        <f>IF(F57&lt;&gt;0,O57-(F57-$C$9),0)</f>
        <v>5</v>
      </c>
      <c r="O57" s="102">
        <f t="shared" si="6"/>
        <v>25</v>
      </c>
      <c r="P57" s="105">
        <f>ROUND($F$14*N57/O57,2)</f>
        <v>100</v>
      </c>
      <c r="Q57" s="102">
        <f>IF(F57&lt;&gt;0,F57-$C$9,0)</f>
        <v>20</v>
      </c>
      <c r="R57" s="105">
        <f>IF(Q57&lt;&gt;0,VLOOKUP(Q57,'Zinssätze 2019'!$B$5:$C$54,2),0)</f>
        <v>2.13</v>
      </c>
      <c r="S57" s="105">
        <f>ROUND(P57/(1+(R57/100))^Q57,2)</f>
        <v>65.599999999999994</v>
      </c>
      <c r="T57" s="103">
        <f>IF(G57&lt;&gt;0,U57-(G57-$C$9),0)</f>
        <v>0</v>
      </c>
      <c r="U57" s="103">
        <f t="shared" si="11"/>
        <v>40</v>
      </c>
      <c r="V57" s="106">
        <f>ROUND($F$15*T57/U57,2)</f>
        <v>0</v>
      </c>
      <c r="W57" s="103">
        <f>IF(G57&lt;&gt;0,G57-$C$9,0)</f>
        <v>0</v>
      </c>
      <c r="X57" s="106">
        <f>IF(W57&lt;&gt;0,VLOOKUP(W57,'Zinssätze 2019'!$B$5:$C$54,2),0)</f>
        <v>0</v>
      </c>
      <c r="Y57" s="106">
        <f>ROUND(V57/(1+(X57/100))^W57,2)</f>
        <v>0</v>
      </c>
    </row>
    <row r="58" spans="2:25" x14ac:dyDescent="0.2">
      <c r="B58" s="42" t="s">
        <v>70</v>
      </c>
      <c r="C58" s="42">
        <v>1964</v>
      </c>
      <c r="D58" s="42">
        <v>2015</v>
      </c>
      <c r="E58" s="101">
        <f t="shared" si="14"/>
        <v>2025</v>
      </c>
      <c r="F58" s="102">
        <f t="shared" si="15"/>
        <v>0</v>
      </c>
      <c r="G58" s="103">
        <f t="shared" si="16"/>
        <v>0</v>
      </c>
      <c r="H58" s="101">
        <f>IF(E58&lt;&gt;0,I58-(E58-$C$9),0)</f>
        <v>4</v>
      </c>
      <c r="I58" s="101">
        <f t="shared" si="1"/>
        <v>10</v>
      </c>
      <c r="J58" s="104">
        <f>ROUND($F$13*H58/I58,2)</f>
        <v>100</v>
      </c>
      <c r="K58" s="101">
        <f>IF(E58&lt;&gt;0,E58-$C$9,0)</f>
        <v>6</v>
      </c>
      <c r="L58" s="104">
        <f>IF(K58&lt;&gt;0,VLOOKUP(K58,'Zinssätze 2019'!$B$5:$C$54,2),0)</f>
        <v>1.1000000000000001</v>
      </c>
      <c r="M58" s="104">
        <f>ROUND(J58/(1+(L58/100))^K58,2)</f>
        <v>93.65</v>
      </c>
      <c r="N58" s="102">
        <f>IF(F58&lt;&gt;0,O58-(F58-$C$9),0)</f>
        <v>0</v>
      </c>
      <c r="O58" s="102">
        <f t="shared" si="6"/>
        <v>25</v>
      </c>
      <c r="P58" s="105">
        <f>ROUND($F$14*N58/O58,2)</f>
        <v>0</v>
      </c>
      <c r="Q58" s="102">
        <f>IF(F58&lt;&gt;0,F58-$C$9,0)</f>
        <v>0</v>
      </c>
      <c r="R58" s="105">
        <f>IF(Q58&lt;&gt;0,VLOOKUP(Q58,'Zinssätze 2019'!$B$5:$C$54,2),0)</f>
        <v>0</v>
      </c>
      <c r="S58" s="105">
        <f>ROUND(P58/(1+(R58/100))^Q58,2)</f>
        <v>0</v>
      </c>
      <c r="T58" s="103">
        <f>IF(G58&lt;&gt;0,U58-(G58-$C$9),0)</f>
        <v>0</v>
      </c>
      <c r="U58" s="103">
        <f t="shared" si="11"/>
        <v>40</v>
      </c>
      <c r="V58" s="106">
        <f>ROUND($F$15*T58/U58,2)</f>
        <v>0</v>
      </c>
      <c r="W58" s="103">
        <f>IF(G58&lt;&gt;0,G58-$C$9,0)</f>
        <v>0</v>
      </c>
      <c r="X58" s="106">
        <f>IF(W58&lt;&gt;0,VLOOKUP(W58,'Zinssätze 2019'!$B$5:$C$54,2),0)</f>
        <v>0</v>
      </c>
      <c r="Y58" s="106">
        <f>ROUND(V58/(1+(X58/100))^W58,2)</f>
        <v>0</v>
      </c>
    </row>
    <row r="59" spans="2:25" x14ac:dyDescent="0.2">
      <c r="B59" s="43" t="s">
        <v>71</v>
      </c>
      <c r="C59" s="43">
        <v>1964</v>
      </c>
      <c r="D59" s="43">
        <v>2015</v>
      </c>
      <c r="E59" s="107">
        <f t="shared" si="14"/>
        <v>2025</v>
      </c>
      <c r="F59" s="108">
        <f t="shared" si="15"/>
        <v>0</v>
      </c>
      <c r="G59" s="109">
        <f t="shared" si="16"/>
        <v>0</v>
      </c>
      <c r="H59" s="107">
        <f>IF(E59&lt;&gt;0,I59-(E59-$C$9),0)</f>
        <v>4</v>
      </c>
      <c r="I59" s="107">
        <f t="shared" si="1"/>
        <v>10</v>
      </c>
      <c r="J59" s="110">
        <f>ROUND($F$13*H59/I59,2)</f>
        <v>100</v>
      </c>
      <c r="K59" s="107">
        <f>IF(E59&lt;&gt;0,E59-$C$9,0)</f>
        <v>6</v>
      </c>
      <c r="L59" s="110">
        <f>IF(K59&lt;&gt;0,VLOOKUP(K59,'Zinssätze 2019'!$B$5:$C$54,2),0)</f>
        <v>1.1000000000000001</v>
      </c>
      <c r="M59" s="110">
        <f>ROUND(J59/(1+(L59/100))^K59,2)</f>
        <v>93.65</v>
      </c>
      <c r="N59" s="108">
        <f>IF(F59&lt;&gt;0,O59-(F59-$C$9),0)</f>
        <v>0</v>
      </c>
      <c r="O59" s="108">
        <f t="shared" si="6"/>
        <v>25</v>
      </c>
      <c r="P59" s="111">
        <f>ROUND($F$14*N59/O59,2)</f>
        <v>0</v>
      </c>
      <c r="Q59" s="108">
        <f>IF(F59&lt;&gt;0,F59-$C$9,0)</f>
        <v>0</v>
      </c>
      <c r="R59" s="111">
        <f>IF(Q59&lt;&gt;0,VLOOKUP(Q59,'Zinssätze 2019'!$B$5:$C$54,2),0)</f>
        <v>0</v>
      </c>
      <c r="S59" s="111">
        <f>ROUND(P59/(1+(R59/100))^Q59,2)</f>
        <v>0</v>
      </c>
      <c r="T59" s="109">
        <f>IF(G59&lt;&gt;0,U59-(G59-$C$9),0)</f>
        <v>0</v>
      </c>
      <c r="U59" s="109">
        <f t="shared" si="11"/>
        <v>40</v>
      </c>
      <c r="V59" s="112">
        <f>ROUND($F$15*T59/U59,2)</f>
        <v>0</v>
      </c>
      <c r="W59" s="109">
        <f>IF(G59&lt;&gt;0,G59-$C$9,0)</f>
        <v>0</v>
      </c>
      <c r="X59" s="112">
        <f>IF(W59&lt;&gt;0,VLOOKUP(W59,'Zinssätze 2019'!$B$5:$C$54,2),0)</f>
        <v>0</v>
      </c>
      <c r="Y59" s="112">
        <f>ROUND(V59/(1+(X59/100))^W59,2)</f>
        <v>0</v>
      </c>
    </row>
    <row r="60" spans="2:25" s="69" customFormat="1" ht="13.5" thickBot="1" x14ac:dyDescent="0.25">
      <c r="B60" s="123"/>
      <c r="C60" s="123"/>
      <c r="D60" s="123"/>
      <c r="E60" s="113"/>
      <c r="F60" s="114"/>
      <c r="G60" s="115"/>
      <c r="H60" s="113"/>
      <c r="I60" s="113"/>
      <c r="J60" s="116">
        <f>SUM(J23:J59)</f>
        <v>1075</v>
      </c>
      <c r="K60" s="116"/>
      <c r="L60" s="116"/>
      <c r="M60" s="116">
        <f>SUM(M23:M59)</f>
        <v>1043.94</v>
      </c>
      <c r="N60" s="117"/>
      <c r="O60" s="117"/>
      <c r="P60" s="117">
        <f>SUM(P23:P59)</f>
        <v>960</v>
      </c>
      <c r="Q60" s="117"/>
      <c r="R60" s="117"/>
      <c r="S60" s="117">
        <f>SUM(S23:S59)</f>
        <v>751.19</v>
      </c>
      <c r="T60" s="118"/>
      <c r="U60" s="118"/>
      <c r="V60" s="118">
        <f>SUM(V23:V59)</f>
        <v>15400</v>
      </c>
      <c r="W60" s="118"/>
      <c r="X60" s="118"/>
      <c r="Y60" s="118">
        <f>SUM(Y23:Y59)</f>
        <v>14393.380000000001</v>
      </c>
    </row>
    <row r="61" spans="2:25" s="120" customFormat="1" x14ac:dyDescent="0.2">
      <c r="B61" s="119"/>
      <c r="C61" s="119"/>
      <c r="D61" s="119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</row>
    <row r="62" spans="2:25" x14ac:dyDescent="0.2">
      <c r="J62" s="122"/>
      <c r="M62" s="122"/>
      <c r="P62" s="122"/>
      <c r="S62" s="122"/>
      <c r="V62" s="122"/>
      <c r="Y62" s="122"/>
    </row>
    <row r="63" spans="2:25" x14ac:dyDescent="0.2">
      <c r="J63" s="122"/>
      <c r="M63" s="122"/>
      <c r="P63" s="122"/>
      <c r="S63" s="122"/>
      <c r="V63" s="122"/>
      <c r="Y63" s="122"/>
    </row>
    <row r="64" spans="2:25" x14ac:dyDescent="0.2">
      <c r="J64" s="122"/>
      <c r="M64" s="122"/>
      <c r="P64" s="122"/>
      <c r="S64" s="122"/>
      <c r="Y64" s="122"/>
    </row>
    <row r="65" spans="10:25" x14ac:dyDescent="0.2">
      <c r="J65" s="122"/>
      <c r="M65" s="122"/>
      <c r="P65" s="122"/>
      <c r="S65" s="122"/>
      <c r="Y65" s="122"/>
    </row>
    <row r="66" spans="10:25" x14ac:dyDescent="0.2">
      <c r="J66" s="122"/>
      <c r="M66" s="122"/>
      <c r="P66" s="122"/>
      <c r="S66" s="122"/>
      <c r="Y66" s="122"/>
    </row>
    <row r="67" spans="10:25" x14ac:dyDescent="0.2">
      <c r="J67" s="122"/>
      <c r="P67" s="122"/>
      <c r="S67" s="122"/>
      <c r="Y67" s="122"/>
    </row>
    <row r="68" spans="10:25" x14ac:dyDescent="0.2">
      <c r="J68" s="122"/>
      <c r="P68" s="122"/>
      <c r="S68" s="122"/>
      <c r="Y68" s="122"/>
    </row>
    <row r="69" spans="10:25" x14ac:dyDescent="0.2">
      <c r="J69" s="122"/>
      <c r="P69" s="122"/>
      <c r="S69" s="122"/>
      <c r="Y69" s="122"/>
    </row>
    <row r="70" spans="10:25" x14ac:dyDescent="0.2">
      <c r="J70" s="122"/>
      <c r="P70" s="122"/>
      <c r="S70" s="122"/>
      <c r="Y70" s="122"/>
    </row>
    <row r="71" spans="10:25" x14ac:dyDescent="0.2">
      <c r="J71" s="122"/>
      <c r="P71" s="122"/>
      <c r="S71" s="122"/>
      <c r="Y71" s="122"/>
    </row>
    <row r="72" spans="10:25" x14ac:dyDescent="0.2">
      <c r="J72" s="122"/>
      <c r="P72" s="122"/>
      <c r="S72" s="122"/>
      <c r="Y72" s="122"/>
    </row>
    <row r="73" spans="10:25" x14ac:dyDescent="0.2">
      <c r="P73" s="122"/>
      <c r="Y73" s="122"/>
    </row>
    <row r="74" spans="10:25" x14ac:dyDescent="0.2">
      <c r="P74" s="122"/>
      <c r="Y74" s="122"/>
    </row>
    <row r="75" spans="10:25" x14ac:dyDescent="0.2">
      <c r="P75" s="122"/>
      <c r="Y75" s="122"/>
    </row>
    <row r="76" spans="10:25" x14ac:dyDescent="0.2">
      <c r="P76" s="122"/>
      <c r="Y76" s="122"/>
    </row>
    <row r="77" spans="10:25" x14ac:dyDescent="0.2">
      <c r="P77" s="122"/>
      <c r="Y77" s="122"/>
    </row>
    <row r="78" spans="10:25" x14ac:dyDescent="0.2">
      <c r="Y78" s="122"/>
    </row>
    <row r="79" spans="10:25" x14ac:dyDescent="0.2">
      <c r="Y79" s="122"/>
    </row>
    <row r="80" spans="10:25" x14ac:dyDescent="0.2">
      <c r="Y80" s="122"/>
    </row>
    <row r="81" spans="25:25" x14ac:dyDescent="0.2">
      <c r="Y81" s="122"/>
    </row>
    <row r="82" spans="25:25" x14ac:dyDescent="0.2">
      <c r="Y82" s="122"/>
    </row>
    <row r="83" spans="25:25" x14ac:dyDescent="0.2">
      <c r="Y83" s="122"/>
    </row>
    <row r="84" spans="25:25" x14ac:dyDescent="0.2">
      <c r="Y84" s="122"/>
    </row>
    <row r="85" spans="25:25" x14ac:dyDescent="0.2">
      <c r="Y85" s="122"/>
    </row>
    <row r="86" spans="25:25" x14ac:dyDescent="0.2">
      <c r="Y86" s="122"/>
    </row>
    <row r="87" spans="25:25" x14ac:dyDescent="0.2">
      <c r="Y87" s="122"/>
    </row>
    <row r="88" spans="25:25" x14ac:dyDescent="0.2">
      <c r="Y88" s="122"/>
    </row>
    <row r="89" spans="25:25" x14ac:dyDescent="0.2">
      <c r="Y89" s="122"/>
    </row>
    <row r="90" spans="25:25" x14ac:dyDescent="0.2">
      <c r="Y90" s="122"/>
    </row>
    <row r="91" spans="25:25" x14ac:dyDescent="0.2">
      <c r="Y91" s="122"/>
    </row>
    <row r="92" spans="25:25" x14ac:dyDescent="0.2">
      <c r="Y92" s="122"/>
    </row>
    <row r="93" spans="25:25" x14ac:dyDescent="0.2">
      <c r="Y93" s="122"/>
    </row>
    <row r="94" spans="25:25" x14ac:dyDescent="0.2">
      <c r="Y94" s="122"/>
    </row>
    <row r="95" spans="25:25" x14ac:dyDescent="0.2">
      <c r="Y95" s="122"/>
    </row>
    <row r="96" spans="25:25" x14ac:dyDescent="0.2">
      <c r="Y96" s="122"/>
    </row>
    <row r="97" spans="25:25" x14ac:dyDescent="0.2">
      <c r="Y97" s="122"/>
    </row>
    <row r="98" spans="25:25" x14ac:dyDescent="0.2">
      <c r="Y98" s="122"/>
    </row>
    <row r="99" spans="25:25" x14ac:dyDescent="0.2">
      <c r="Y99" s="122"/>
    </row>
  </sheetData>
  <sheetProtection algorithmName="SHA-512" hashValue="7lVY8+xhgPVH6ynwBeedr5iIVJU676pyST073tFTrXVwuYMcKNdX5nA3tNansQq9NbDRSRw1i2md8g6uF5CoAg==" saltValue="U7EbM3Q67SUZiQWognDcFw==" spinCount="100000" sheet="1" objects="1" scenarios="1"/>
  <mergeCells count="26">
    <mergeCell ref="C5:D5"/>
    <mergeCell ref="C6:D6"/>
    <mergeCell ref="C7:D7"/>
    <mergeCell ref="U20:U21"/>
    <mergeCell ref="V20:V21"/>
    <mergeCell ref="I20:I21"/>
    <mergeCell ref="J20:J21"/>
    <mergeCell ref="K20:K21"/>
    <mergeCell ref="L20:L21"/>
    <mergeCell ref="M20:M21"/>
    <mergeCell ref="N20:N21"/>
    <mergeCell ref="C20:C21"/>
    <mergeCell ref="D20:D21"/>
    <mergeCell ref="E20:E21"/>
    <mergeCell ref="F20:F21"/>
    <mergeCell ref="G20:G21"/>
    <mergeCell ref="H20:H21"/>
    <mergeCell ref="W20:W21"/>
    <mergeCell ref="X20:X21"/>
    <mergeCell ref="Y20:Y21"/>
    <mergeCell ref="O20:O21"/>
    <mergeCell ref="P20:P21"/>
    <mergeCell ref="Q20:Q21"/>
    <mergeCell ref="R20:R21"/>
    <mergeCell ref="S20:S21"/>
    <mergeCell ref="T20:T21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  <headerFooter>
    <oddHeader>&amp;F</oddHead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118"/>
  <sheetViews>
    <sheetView showGridLines="0" workbookViewId="0">
      <selection activeCell="F44" sqref="F44"/>
    </sheetView>
  </sheetViews>
  <sheetFormatPr baseColWidth="10" defaultRowHeight="12.75" x14ac:dyDescent="0.2"/>
  <cols>
    <col min="1" max="1" width="6.85546875" style="126" customWidth="1"/>
    <col min="2" max="2" width="16.28515625" style="126" customWidth="1"/>
    <col min="3" max="3" width="16.28515625" style="125" customWidth="1"/>
    <col min="4" max="16384" width="11.42578125" style="126"/>
  </cols>
  <sheetData>
    <row r="2" spans="2:4" ht="15.75" x14ac:dyDescent="0.25">
      <c r="B2" s="124" t="s">
        <v>135</v>
      </c>
    </row>
    <row r="4" spans="2:4" x14ac:dyDescent="0.2">
      <c r="B4" s="127" t="s">
        <v>0</v>
      </c>
      <c r="C4" s="128" t="s">
        <v>1</v>
      </c>
      <c r="D4" s="129"/>
    </row>
    <row r="5" spans="2:4" x14ac:dyDescent="0.2">
      <c r="B5" s="130">
        <v>1</v>
      </c>
      <c r="C5" s="132">
        <v>0.57999999999999996</v>
      </c>
      <c r="D5" s="130"/>
    </row>
    <row r="6" spans="2:4" x14ac:dyDescent="0.2">
      <c r="B6" s="130">
        <v>2</v>
      </c>
      <c r="C6" s="132">
        <v>0.63</v>
      </c>
      <c r="D6" s="130"/>
    </row>
    <row r="7" spans="2:4" x14ac:dyDescent="0.2">
      <c r="B7" s="130">
        <v>3</v>
      </c>
      <c r="C7" s="132">
        <v>0.72</v>
      </c>
      <c r="D7" s="130"/>
    </row>
    <row r="8" spans="2:4" x14ac:dyDescent="0.2">
      <c r="B8" s="130">
        <v>4</v>
      </c>
      <c r="C8" s="132">
        <v>0.84</v>
      </c>
      <c r="D8" s="130"/>
    </row>
    <row r="9" spans="2:4" x14ac:dyDescent="0.2">
      <c r="B9" s="130">
        <v>5</v>
      </c>
      <c r="C9" s="132">
        <v>0.97</v>
      </c>
      <c r="D9" s="130"/>
    </row>
    <row r="10" spans="2:4" x14ac:dyDescent="0.2">
      <c r="B10" s="130">
        <v>6</v>
      </c>
      <c r="C10" s="132">
        <v>1.1000000000000001</v>
      </c>
      <c r="D10" s="130"/>
    </row>
    <row r="11" spans="2:4" x14ac:dyDescent="0.2">
      <c r="B11" s="130">
        <v>7</v>
      </c>
      <c r="C11" s="132">
        <v>1.23</v>
      </c>
      <c r="D11" s="130"/>
    </row>
    <row r="12" spans="2:4" x14ac:dyDescent="0.2">
      <c r="B12" s="130">
        <v>8</v>
      </c>
      <c r="C12" s="132">
        <v>1.36</v>
      </c>
      <c r="D12" s="130"/>
    </row>
    <row r="13" spans="2:4" x14ac:dyDescent="0.2">
      <c r="B13" s="130">
        <v>9</v>
      </c>
      <c r="C13" s="132">
        <v>1.48</v>
      </c>
      <c r="D13" s="130"/>
    </row>
    <row r="14" spans="2:4" x14ac:dyDescent="0.2">
      <c r="B14" s="130">
        <v>10</v>
      </c>
      <c r="C14" s="132">
        <v>1.59</v>
      </c>
      <c r="D14" s="130"/>
    </row>
    <row r="15" spans="2:4" x14ac:dyDescent="0.2">
      <c r="B15" s="130">
        <v>11</v>
      </c>
      <c r="C15" s="132">
        <v>1.69</v>
      </c>
      <c r="D15" s="130"/>
    </row>
    <row r="16" spans="2:4" x14ac:dyDescent="0.2">
      <c r="B16" s="130">
        <v>12</v>
      </c>
      <c r="C16" s="132">
        <v>1.77</v>
      </c>
      <c r="D16" s="130"/>
    </row>
    <row r="17" spans="2:4" x14ac:dyDescent="0.2">
      <c r="B17" s="130">
        <v>13</v>
      </c>
      <c r="C17" s="132">
        <v>1.85</v>
      </c>
      <c r="D17" s="130"/>
    </row>
    <row r="18" spans="2:4" x14ac:dyDescent="0.2">
      <c r="B18" s="130">
        <v>14</v>
      </c>
      <c r="C18" s="132">
        <v>1.91</v>
      </c>
      <c r="D18" s="130"/>
    </row>
    <row r="19" spans="2:4" x14ac:dyDescent="0.2">
      <c r="B19" s="130">
        <v>15</v>
      </c>
      <c r="C19" s="132">
        <v>1.97</v>
      </c>
      <c r="D19" s="130"/>
    </row>
    <row r="20" spans="2:4" x14ac:dyDescent="0.2">
      <c r="B20" s="130">
        <v>16</v>
      </c>
      <c r="C20" s="132">
        <v>2.0099999999999998</v>
      </c>
      <c r="D20" s="130"/>
    </row>
    <row r="21" spans="2:4" x14ac:dyDescent="0.2">
      <c r="B21" s="130">
        <v>17</v>
      </c>
      <c r="C21" s="132">
        <v>2.0499999999999998</v>
      </c>
      <c r="D21" s="130"/>
    </row>
    <row r="22" spans="2:4" x14ac:dyDescent="0.2">
      <c r="B22" s="130">
        <v>18</v>
      </c>
      <c r="C22" s="132">
        <v>2.08</v>
      </c>
      <c r="D22" s="130"/>
    </row>
    <row r="23" spans="2:4" x14ac:dyDescent="0.2">
      <c r="B23" s="130">
        <v>19</v>
      </c>
      <c r="C23" s="132">
        <v>2.11</v>
      </c>
      <c r="D23" s="130"/>
    </row>
    <row r="24" spans="2:4" x14ac:dyDescent="0.2">
      <c r="B24" s="130">
        <v>20</v>
      </c>
      <c r="C24" s="132">
        <v>2.13</v>
      </c>
      <c r="D24" s="130"/>
    </row>
    <row r="25" spans="2:4" x14ac:dyDescent="0.2">
      <c r="B25" s="130">
        <v>21</v>
      </c>
      <c r="C25" s="132">
        <v>2.15</v>
      </c>
      <c r="D25" s="130"/>
    </row>
    <row r="26" spans="2:4" x14ac:dyDescent="0.2">
      <c r="B26" s="130">
        <v>22</v>
      </c>
      <c r="C26" s="132">
        <v>2.16</v>
      </c>
      <c r="D26" s="130"/>
    </row>
    <row r="27" spans="2:4" x14ac:dyDescent="0.2">
      <c r="B27" s="130">
        <v>23</v>
      </c>
      <c r="C27" s="132">
        <v>2.16</v>
      </c>
      <c r="D27" s="130"/>
    </row>
    <row r="28" spans="2:4" x14ac:dyDescent="0.2">
      <c r="B28" s="130">
        <v>24</v>
      </c>
      <c r="C28" s="132">
        <v>2.17</v>
      </c>
      <c r="D28" s="130"/>
    </row>
    <row r="29" spans="2:4" x14ac:dyDescent="0.2">
      <c r="B29" s="130">
        <v>25</v>
      </c>
      <c r="C29" s="132">
        <v>2.1800000000000002</v>
      </c>
      <c r="D29" s="130"/>
    </row>
    <row r="30" spans="2:4" x14ac:dyDescent="0.2">
      <c r="B30" s="130">
        <v>26</v>
      </c>
      <c r="C30" s="132">
        <v>2.1800000000000002</v>
      </c>
      <c r="D30" s="130"/>
    </row>
    <row r="31" spans="2:4" x14ac:dyDescent="0.2">
      <c r="B31" s="130">
        <v>27</v>
      </c>
      <c r="C31" s="132">
        <v>2.1800000000000002</v>
      </c>
      <c r="D31" s="130"/>
    </row>
    <row r="32" spans="2:4" x14ac:dyDescent="0.2">
      <c r="B32" s="130">
        <v>28</v>
      </c>
      <c r="C32" s="132">
        <v>2.19</v>
      </c>
      <c r="D32" s="130"/>
    </row>
    <row r="33" spans="2:4" x14ac:dyDescent="0.2">
      <c r="B33" s="130">
        <v>29</v>
      </c>
      <c r="C33" s="132">
        <v>2.19</v>
      </c>
      <c r="D33" s="130"/>
    </row>
    <row r="34" spans="2:4" x14ac:dyDescent="0.2">
      <c r="B34" s="130">
        <v>30</v>
      </c>
      <c r="C34" s="132">
        <v>2.19</v>
      </c>
      <c r="D34" s="130"/>
    </row>
    <row r="35" spans="2:4" x14ac:dyDescent="0.2">
      <c r="B35" s="130">
        <v>31</v>
      </c>
      <c r="C35" s="132">
        <v>2.19</v>
      </c>
      <c r="D35" s="130"/>
    </row>
    <row r="36" spans="2:4" x14ac:dyDescent="0.2">
      <c r="B36" s="130">
        <v>32</v>
      </c>
      <c r="C36" s="132">
        <v>2.19</v>
      </c>
      <c r="D36" s="130"/>
    </row>
    <row r="37" spans="2:4" x14ac:dyDescent="0.2">
      <c r="B37" s="130">
        <v>33</v>
      </c>
      <c r="C37" s="132">
        <v>2.19</v>
      </c>
      <c r="D37" s="130"/>
    </row>
    <row r="38" spans="2:4" x14ac:dyDescent="0.2">
      <c r="B38" s="130">
        <v>34</v>
      </c>
      <c r="C38" s="132">
        <v>2.1800000000000002</v>
      </c>
      <c r="D38" s="130"/>
    </row>
    <row r="39" spans="2:4" x14ac:dyDescent="0.2">
      <c r="B39" s="130">
        <v>35</v>
      </c>
      <c r="C39" s="132">
        <v>2.1800000000000002</v>
      </c>
      <c r="D39" s="130"/>
    </row>
    <row r="40" spans="2:4" x14ac:dyDescent="0.2">
      <c r="B40" s="130">
        <v>36</v>
      </c>
      <c r="C40" s="132">
        <v>2.1800000000000002</v>
      </c>
      <c r="D40" s="130"/>
    </row>
    <row r="41" spans="2:4" x14ac:dyDescent="0.2">
      <c r="B41" s="130">
        <v>37</v>
      </c>
      <c r="C41" s="132">
        <v>2.1800000000000002</v>
      </c>
      <c r="D41" s="130"/>
    </row>
    <row r="42" spans="2:4" x14ac:dyDescent="0.2">
      <c r="B42" s="130">
        <v>38</v>
      </c>
      <c r="C42" s="132">
        <v>2.1800000000000002</v>
      </c>
      <c r="D42" s="130"/>
    </row>
    <row r="43" spans="2:4" x14ac:dyDescent="0.2">
      <c r="B43" s="130">
        <v>39</v>
      </c>
      <c r="C43" s="132">
        <v>2.1800000000000002</v>
      </c>
      <c r="D43" s="130"/>
    </row>
    <row r="44" spans="2:4" x14ac:dyDescent="0.2">
      <c r="B44" s="130">
        <v>40</v>
      </c>
      <c r="C44" s="132">
        <v>2.1800000000000002</v>
      </c>
      <c r="D44" s="130"/>
    </row>
    <row r="45" spans="2:4" x14ac:dyDescent="0.2">
      <c r="B45" s="130">
        <v>41</v>
      </c>
      <c r="C45" s="132">
        <v>2.1800000000000002</v>
      </c>
      <c r="D45" s="130"/>
    </row>
    <row r="46" spans="2:4" x14ac:dyDescent="0.2">
      <c r="B46" s="130">
        <v>42</v>
      </c>
      <c r="C46" s="132">
        <v>2.17</v>
      </c>
      <c r="D46" s="130"/>
    </row>
    <row r="47" spans="2:4" x14ac:dyDescent="0.2">
      <c r="B47" s="130">
        <v>43</v>
      </c>
      <c r="C47" s="132">
        <v>2.17</v>
      </c>
      <c r="D47" s="130"/>
    </row>
    <row r="48" spans="2:4" x14ac:dyDescent="0.2">
      <c r="B48" s="130">
        <v>44</v>
      </c>
      <c r="C48" s="132">
        <v>2.17</v>
      </c>
      <c r="D48" s="130"/>
    </row>
    <row r="49" spans="2:4" x14ac:dyDescent="0.2">
      <c r="B49" s="130">
        <v>45</v>
      </c>
      <c r="C49" s="132">
        <v>2.17</v>
      </c>
      <c r="D49" s="130"/>
    </row>
    <row r="50" spans="2:4" x14ac:dyDescent="0.2">
      <c r="B50" s="130">
        <v>46</v>
      </c>
      <c r="C50" s="132">
        <v>2.16</v>
      </c>
      <c r="D50" s="130"/>
    </row>
    <row r="51" spans="2:4" x14ac:dyDescent="0.2">
      <c r="B51" s="130">
        <v>47</v>
      </c>
      <c r="C51" s="132">
        <v>2.16</v>
      </c>
      <c r="D51" s="130"/>
    </row>
    <row r="52" spans="2:4" x14ac:dyDescent="0.2">
      <c r="B52" s="130">
        <v>48</v>
      </c>
      <c r="C52" s="132">
        <v>2.16</v>
      </c>
      <c r="D52" s="130"/>
    </row>
    <row r="53" spans="2:4" x14ac:dyDescent="0.2">
      <c r="B53" s="130">
        <v>49</v>
      </c>
      <c r="C53" s="132">
        <v>2.16</v>
      </c>
      <c r="D53" s="130"/>
    </row>
    <row r="54" spans="2:4" x14ac:dyDescent="0.2">
      <c r="B54" s="130">
        <v>50</v>
      </c>
      <c r="C54" s="132">
        <v>2.15</v>
      </c>
      <c r="D54" s="130"/>
    </row>
    <row r="55" spans="2:4" x14ac:dyDescent="0.2">
      <c r="B55" s="130"/>
      <c r="C55" s="131"/>
      <c r="D55" s="130"/>
    </row>
    <row r="56" spans="2:4" x14ac:dyDescent="0.2">
      <c r="B56" s="130"/>
      <c r="C56" s="131"/>
      <c r="D56" s="130"/>
    </row>
    <row r="57" spans="2:4" x14ac:dyDescent="0.2">
      <c r="B57" s="130"/>
      <c r="C57" s="131"/>
      <c r="D57" s="130"/>
    </row>
    <row r="58" spans="2:4" x14ac:dyDescent="0.2">
      <c r="B58" s="130"/>
      <c r="C58" s="131"/>
      <c r="D58" s="130"/>
    </row>
    <row r="59" spans="2:4" x14ac:dyDescent="0.2">
      <c r="B59" s="130"/>
      <c r="C59" s="131"/>
      <c r="D59" s="130"/>
    </row>
    <row r="60" spans="2:4" x14ac:dyDescent="0.2">
      <c r="B60" s="130"/>
      <c r="C60" s="131"/>
      <c r="D60" s="130"/>
    </row>
    <row r="61" spans="2:4" x14ac:dyDescent="0.2">
      <c r="B61" s="130"/>
      <c r="C61" s="131"/>
      <c r="D61" s="130"/>
    </row>
    <row r="62" spans="2:4" x14ac:dyDescent="0.2">
      <c r="B62" s="130"/>
      <c r="C62" s="131"/>
      <c r="D62" s="130"/>
    </row>
    <row r="63" spans="2:4" x14ac:dyDescent="0.2">
      <c r="B63" s="130"/>
      <c r="C63" s="131"/>
      <c r="D63" s="130"/>
    </row>
    <row r="64" spans="2:4" x14ac:dyDescent="0.2">
      <c r="B64" s="130"/>
      <c r="C64" s="131"/>
      <c r="D64" s="130"/>
    </row>
    <row r="65" spans="2:4" x14ac:dyDescent="0.2">
      <c r="B65" s="130"/>
      <c r="C65" s="131"/>
      <c r="D65" s="130"/>
    </row>
    <row r="66" spans="2:4" x14ac:dyDescent="0.2">
      <c r="B66" s="130"/>
      <c r="C66" s="131"/>
      <c r="D66" s="130"/>
    </row>
    <row r="67" spans="2:4" x14ac:dyDescent="0.2">
      <c r="B67" s="130"/>
      <c r="C67" s="131"/>
      <c r="D67" s="130"/>
    </row>
    <row r="68" spans="2:4" x14ac:dyDescent="0.2">
      <c r="B68" s="130"/>
      <c r="C68" s="131"/>
      <c r="D68" s="130"/>
    </row>
    <row r="69" spans="2:4" x14ac:dyDescent="0.2">
      <c r="B69" s="130"/>
      <c r="C69" s="131"/>
      <c r="D69" s="130"/>
    </row>
    <row r="70" spans="2:4" x14ac:dyDescent="0.2">
      <c r="B70" s="130"/>
      <c r="C70" s="131"/>
      <c r="D70" s="130"/>
    </row>
    <row r="71" spans="2:4" x14ac:dyDescent="0.2">
      <c r="B71" s="130"/>
      <c r="C71" s="131"/>
      <c r="D71" s="130"/>
    </row>
    <row r="72" spans="2:4" x14ac:dyDescent="0.2">
      <c r="B72" s="130"/>
      <c r="C72" s="131"/>
      <c r="D72" s="130"/>
    </row>
    <row r="73" spans="2:4" x14ac:dyDescent="0.2">
      <c r="B73" s="130"/>
      <c r="C73" s="131"/>
      <c r="D73" s="130"/>
    </row>
    <row r="74" spans="2:4" x14ac:dyDescent="0.2">
      <c r="B74" s="130"/>
      <c r="C74" s="131"/>
      <c r="D74" s="130"/>
    </row>
    <row r="75" spans="2:4" x14ac:dyDescent="0.2">
      <c r="B75" s="130"/>
      <c r="C75" s="131"/>
      <c r="D75" s="130"/>
    </row>
    <row r="76" spans="2:4" x14ac:dyDescent="0.2">
      <c r="B76" s="130"/>
      <c r="C76" s="131"/>
      <c r="D76" s="130"/>
    </row>
    <row r="77" spans="2:4" x14ac:dyDescent="0.2">
      <c r="B77" s="130"/>
      <c r="C77" s="131"/>
      <c r="D77" s="130"/>
    </row>
    <row r="78" spans="2:4" x14ac:dyDescent="0.2">
      <c r="B78" s="130"/>
      <c r="C78" s="131"/>
      <c r="D78" s="130"/>
    </row>
    <row r="79" spans="2:4" x14ac:dyDescent="0.2">
      <c r="B79" s="130"/>
      <c r="C79" s="131"/>
      <c r="D79" s="130"/>
    </row>
    <row r="80" spans="2:4" x14ac:dyDescent="0.2">
      <c r="B80" s="130"/>
      <c r="C80" s="131"/>
      <c r="D80" s="130"/>
    </row>
    <row r="81" spans="2:4" x14ac:dyDescent="0.2">
      <c r="B81" s="130"/>
      <c r="C81" s="131"/>
      <c r="D81" s="130"/>
    </row>
    <row r="82" spans="2:4" x14ac:dyDescent="0.2">
      <c r="B82" s="130"/>
      <c r="C82" s="131"/>
      <c r="D82" s="130"/>
    </row>
    <row r="83" spans="2:4" x14ac:dyDescent="0.2">
      <c r="B83" s="130"/>
      <c r="C83" s="131"/>
      <c r="D83" s="130"/>
    </row>
    <row r="84" spans="2:4" x14ac:dyDescent="0.2">
      <c r="B84" s="130"/>
      <c r="C84" s="131"/>
      <c r="D84" s="130"/>
    </row>
    <row r="85" spans="2:4" x14ac:dyDescent="0.2">
      <c r="B85" s="130"/>
      <c r="C85" s="131"/>
      <c r="D85" s="130"/>
    </row>
    <row r="86" spans="2:4" x14ac:dyDescent="0.2">
      <c r="B86" s="130"/>
      <c r="C86" s="131"/>
      <c r="D86" s="130"/>
    </row>
    <row r="87" spans="2:4" x14ac:dyDescent="0.2">
      <c r="B87" s="130"/>
      <c r="C87" s="131"/>
      <c r="D87" s="130"/>
    </row>
    <row r="88" spans="2:4" x14ac:dyDescent="0.2">
      <c r="B88" s="130"/>
      <c r="C88" s="131"/>
      <c r="D88" s="130"/>
    </row>
    <row r="89" spans="2:4" x14ac:dyDescent="0.2">
      <c r="B89" s="130"/>
      <c r="C89" s="131"/>
      <c r="D89" s="130"/>
    </row>
    <row r="90" spans="2:4" x14ac:dyDescent="0.2">
      <c r="B90" s="130"/>
      <c r="C90" s="131"/>
      <c r="D90" s="130"/>
    </row>
    <row r="91" spans="2:4" x14ac:dyDescent="0.2">
      <c r="B91" s="130"/>
      <c r="C91" s="131"/>
      <c r="D91" s="130"/>
    </row>
    <row r="92" spans="2:4" x14ac:dyDescent="0.2">
      <c r="B92" s="130"/>
      <c r="C92" s="131"/>
      <c r="D92" s="130"/>
    </row>
    <row r="93" spans="2:4" x14ac:dyDescent="0.2">
      <c r="B93" s="130"/>
      <c r="C93" s="131"/>
      <c r="D93" s="130"/>
    </row>
    <row r="94" spans="2:4" x14ac:dyDescent="0.2">
      <c r="B94" s="130"/>
      <c r="C94" s="131"/>
      <c r="D94" s="130"/>
    </row>
    <row r="95" spans="2:4" x14ac:dyDescent="0.2">
      <c r="B95" s="130"/>
      <c r="C95" s="131"/>
      <c r="D95" s="130"/>
    </row>
    <row r="96" spans="2:4" x14ac:dyDescent="0.2">
      <c r="B96" s="130"/>
      <c r="C96" s="131"/>
      <c r="D96" s="130"/>
    </row>
    <row r="97" spans="2:4" x14ac:dyDescent="0.2">
      <c r="B97" s="130"/>
      <c r="C97" s="131"/>
      <c r="D97" s="130"/>
    </row>
    <row r="98" spans="2:4" x14ac:dyDescent="0.2">
      <c r="B98" s="130"/>
      <c r="C98" s="131"/>
      <c r="D98" s="130"/>
    </row>
    <row r="99" spans="2:4" x14ac:dyDescent="0.2">
      <c r="B99" s="130"/>
      <c r="C99" s="131"/>
      <c r="D99" s="130"/>
    </row>
    <row r="100" spans="2:4" x14ac:dyDescent="0.2">
      <c r="B100" s="130"/>
      <c r="C100" s="131"/>
      <c r="D100" s="130"/>
    </row>
    <row r="101" spans="2:4" x14ac:dyDescent="0.2">
      <c r="B101" s="130"/>
      <c r="C101" s="131"/>
      <c r="D101" s="130"/>
    </row>
    <row r="102" spans="2:4" x14ac:dyDescent="0.2">
      <c r="B102" s="130"/>
      <c r="C102" s="131"/>
      <c r="D102" s="130"/>
    </row>
    <row r="103" spans="2:4" x14ac:dyDescent="0.2">
      <c r="B103" s="130"/>
      <c r="C103" s="131"/>
      <c r="D103" s="130"/>
    </row>
    <row r="104" spans="2:4" x14ac:dyDescent="0.2">
      <c r="B104" s="130"/>
      <c r="C104" s="131"/>
      <c r="D104" s="130"/>
    </row>
    <row r="105" spans="2:4" x14ac:dyDescent="0.2">
      <c r="B105" s="130"/>
      <c r="C105" s="131"/>
      <c r="D105" s="130"/>
    </row>
    <row r="106" spans="2:4" x14ac:dyDescent="0.2">
      <c r="B106" s="130"/>
      <c r="C106" s="131"/>
      <c r="D106" s="130"/>
    </row>
    <row r="107" spans="2:4" x14ac:dyDescent="0.2">
      <c r="B107" s="130"/>
      <c r="C107" s="131"/>
      <c r="D107" s="130"/>
    </row>
    <row r="108" spans="2:4" x14ac:dyDescent="0.2">
      <c r="B108" s="130"/>
      <c r="C108" s="131"/>
      <c r="D108" s="130"/>
    </row>
    <row r="109" spans="2:4" x14ac:dyDescent="0.2">
      <c r="B109" s="130"/>
      <c r="C109" s="131"/>
      <c r="D109" s="130"/>
    </row>
    <row r="110" spans="2:4" x14ac:dyDescent="0.2">
      <c r="B110" s="130"/>
      <c r="C110" s="131"/>
      <c r="D110" s="130"/>
    </row>
    <row r="111" spans="2:4" x14ac:dyDescent="0.2">
      <c r="B111" s="130"/>
      <c r="C111" s="131"/>
      <c r="D111" s="130"/>
    </row>
    <row r="112" spans="2:4" x14ac:dyDescent="0.2">
      <c r="B112" s="130"/>
      <c r="C112" s="131"/>
      <c r="D112" s="130"/>
    </row>
    <row r="113" spans="2:4" x14ac:dyDescent="0.2">
      <c r="B113" s="130"/>
      <c r="C113" s="131"/>
      <c r="D113" s="130"/>
    </row>
    <row r="114" spans="2:4" x14ac:dyDescent="0.2">
      <c r="B114" s="130"/>
      <c r="C114" s="131"/>
      <c r="D114" s="130"/>
    </row>
    <row r="115" spans="2:4" x14ac:dyDescent="0.2">
      <c r="B115" s="130"/>
      <c r="C115" s="131"/>
      <c r="D115" s="130"/>
    </row>
    <row r="116" spans="2:4" x14ac:dyDescent="0.2">
      <c r="B116" s="130"/>
      <c r="C116" s="131"/>
      <c r="D116" s="130"/>
    </row>
    <row r="117" spans="2:4" x14ac:dyDescent="0.2">
      <c r="B117" s="130"/>
      <c r="C117" s="131"/>
      <c r="D117" s="130"/>
    </row>
    <row r="118" spans="2:4" x14ac:dyDescent="0.2">
      <c r="B118" s="130"/>
      <c r="C118" s="131"/>
      <c r="D118" s="130"/>
    </row>
  </sheetData>
  <sheetProtection algorithmName="SHA-512" hashValue="t+OgrfwIafpYDGQOji374Wuaedw1n8qQGfygBm0lh8K2Ks6dBOH0ozOElC2oylRfKm+KLsaQgvSyEAr5XVQG9Q==" saltValue="WLjcoAQEvFQoOhSlnjfVcw==" spinCount="100000" sheet="1" objects="1" scenario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&amp;F</oddHead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Y99"/>
  <sheetViews>
    <sheetView showGridLines="0" zoomScale="80" zoomScaleNormal="80" workbookViewId="0">
      <selection activeCell="J64" sqref="J64"/>
    </sheetView>
  </sheetViews>
  <sheetFormatPr baseColWidth="10" defaultColWidth="10.85546875" defaultRowHeight="12.75" x14ac:dyDescent="0.2"/>
  <cols>
    <col min="1" max="1" width="7.42578125" style="63" customWidth="1"/>
    <col min="2" max="2" width="32.7109375" style="63" bestFit="1" customWidth="1"/>
    <col min="3" max="4" width="10.85546875" style="63"/>
    <col min="5" max="16" width="12.42578125" style="63" customWidth="1"/>
    <col min="17" max="17" width="13.7109375" style="63" bestFit="1" customWidth="1"/>
    <col min="18" max="25" width="12.42578125" style="63" customWidth="1"/>
    <col min="26" max="16384" width="10.85546875" style="63"/>
  </cols>
  <sheetData>
    <row r="3" spans="2:23" ht="15.75" x14ac:dyDescent="0.25">
      <c r="B3" s="62" t="s">
        <v>28</v>
      </c>
    </row>
    <row r="4" spans="2:23" x14ac:dyDescent="0.2">
      <c r="B4" s="64"/>
    </row>
    <row r="5" spans="2:23" x14ac:dyDescent="0.2">
      <c r="B5" s="65" t="s">
        <v>76</v>
      </c>
      <c r="C5" s="136" t="str">
        <f>Eingabenblatt_Legende_Hinweise!D6</f>
        <v>XY GmbH/eG</v>
      </c>
      <c r="D5" s="137"/>
    </row>
    <row r="6" spans="2:23" x14ac:dyDescent="0.2">
      <c r="B6" s="66" t="s">
        <v>77</v>
      </c>
      <c r="C6" s="138">
        <f>Eingabenblatt_Legende_Hinweise!D8</f>
        <v>10123</v>
      </c>
      <c r="D6" s="138"/>
    </row>
    <row r="7" spans="2:23" x14ac:dyDescent="0.2">
      <c r="B7" s="67" t="s">
        <v>89</v>
      </c>
      <c r="C7" s="139">
        <f>'Rückstellung 2017'!C7+1</f>
        <v>2018</v>
      </c>
      <c r="D7" s="140"/>
    </row>
    <row r="9" spans="2:23" x14ac:dyDescent="0.2">
      <c r="B9" s="63" t="s">
        <v>27</v>
      </c>
      <c r="C9" s="63">
        <f>C7</f>
        <v>2018</v>
      </c>
    </row>
    <row r="10" spans="2:23" x14ac:dyDescent="0.2">
      <c r="K10" s="68" t="s">
        <v>29</v>
      </c>
      <c r="L10" s="68"/>
      <c r="M10" s="69"/>
      <c r="N10" s="69" t="s">
        <v>33</v>
      </c>
      <c r="O10" s="69"/>
      <c r="Q10" s="69" t="s">
        <v>126</v>
      </c>
      <c r="R10" s="69" t="s">
        <v>126</v>
      </c>
    </row>
    <row r="11" spans="2:23" x14ac:dyDescent="0.2">
      <c r="B11" s="63" t="s">
        <v>91</v>
      </c>
      <c r="C11" s="40">
        <v>67</v>
      </c>
      <c r="K11" s="68" t="s">
        <v>86</v>
      </c>
      <c r="L11" s="68" t="s">
        <v>87</v>
      </c>
      <c r="M11" s="69"/>
      <c r="N11" s="68" t="s">
        <v>86</v>
      </c>
      <c r="O11" s="68" t="s">
        <v>87</v>
      </c>
      <c r="Q11" s="69" t="s">
        <v>86</v>
      </c>
      <c r="R11" s="69" t="s">
        <v>87</v>
      </c>
    </row>
    <row r="12" spans="2:23" x14ac:dyDescent="0.2">
      <c r="F12" s="71"/>
    </row>
    <row r="13" spans="2:23" x14ac:dyDescent="0.2">
      <c r="B13" s="63" t="s">
        <v>110</v>
      </c>
      <c r="C13" s="40">
        <v>10</v>
      </c>
      <c r="D13" s="63" t="s">
        <v>0</v>
      </c>
      <c r="E13" s="72" t="s">
        <v>79</v>
      </c>
      <c r="F13" s="41">
        <v>250</v>
      </c>
      <c r="H13" s="73" t="s">
        <v>82</v>
      </c>
      <c r="I13" s="74">
        <f>M60</f>
        <v>854.15000000000009</v>
      </c>
      <c r="K13" s="75">
        <f>J60-M60</f>
        <v>45.849999999999909</v>
      </c>
      <c r="L13" s="75">
        <f>'Rückstellung 2017'!K13</f>
        <v>65.579999999999927</v>
      </c>
      <c r="N13" s="75">
        <f>J60</f>
        <v>900</v>
      </c>
      <c r="O13" s="75">
        <f>'Rückstellung 2017'!N13</f>
        <v>950</v>
      </c>
      <c r="T13" s="76" t="s">
        <v>30</v>
      </c>
      <c r="U13" s="76"/>
      <c r="V13" s="76"/>
      <c r="W13" s="77">
        <f>R17</f>
        <v>1212.7900000000027</v>
      </c>
    </row>
    <row r="14" spans="2:23" x14ac:dyDescent="0.2">
      <c r="B14" s="63" t="s">
        <v>111</v>
      </c>
      <c r="C14" s="40">
        <v>25</v>
      </c>
      <c r="D14" s="63" t="s">
        <v>0</v>
      </c>
      <c r="E14" s="78" t="s">
        <v>80</v>
      </c>
      <c r="F14" s="41">
        <v>500</v>
      </c>
      <c r="H14" s="79" t="s">
        <v>83</v>
      </c>
      <c r="I14" s="80">
        <f>S60</f>
        <v>630.38000000000011</v>
      </c>
      <c r="K14" s="75">
        <f>P60-S60</f>
        <v>229.61999999999989</v>
      </c>
      <c r="L14" s="75">
        <f>'Rückstellung 2017'!K14</f>
        <v>249.09000000000003</v>
      </c>
      <c r="N14" s="75">
        <f>P60</f>
        <v>860</v>
      </c>
      <c r="O14" s="75">
        <f>'Rückstellung 2017'!N14</f>
        <v>760</v>
      </c>
      <c r="T14" s="76" t="s">
        <v>31</v>
      </c>
      <c r="U14" s="76"/>
      <c r="V14" s="76"/>
      <c r="W14" s="77">
        <f>O17</f>
        <v>550</v>
      </c>
    </row>
    <row r="15" spans="2:23" x14ac:dyDescent="0.2">
      <c r="B15" s="63" t="s">
        <v>112</v>
      </c>
      <c r="C15" s="40">
        <v>40</v>
      </c>
      <c r="D15" s="63" t="s">
        <v>0</v>
      </c>
      <c r="E15" s="81" t="s">
        <v>81</v>
      </c>
      <c r="F15" s="41">
        <v>1000</v>
      </c>
      <c r="H15" s="82" t="s">
        <v>84</v>
      </c>
      <c r="I15" s="83">
        <f>Y60</f>
        <v>14471.28</v>
      </c>
      <c r="K15" s="84">
        <f>V60-Y60</f>
        <v>1428.7199999999993</v>
      </c>
      <c r="L15" s="84">
        <f>'Rückstellung 2017'!K15</f>
        <v>2052.3100000000013</v>
      </c>
      <c r="N15" s="84">
        <f>V60</f>
        <v>15900</v>
      </c>
      <c r="O15" s="84">
        <f>'Rückstellung 2017'!N15</f>
        <v>15400</v>
      </c>
      <c r="T15" s="76" t="s">
        <v>32</v>
      </c>
      <c r="U15" s="76"/>
      <c r="V15" s="76"/>
      <c r="W15" s="77">
        <f>L17*-1</f>
        <v>662.79000000000224</v>
      </c>
    </row>
    <row r="16" spans="2:23" x14ac:dyDescent="0.2">
      <c r="H16" s="85" t="s">
        <v>85</v>
      </c>
      <c r="I16" s="86">
        <f>SUM(I13:I15)</f>
        <v>15955.810000000001</v>
      </c>
      <c r="K16" s="75">
        <f>SUM(K13:K15)</f>
        <v>1704.1899999999991</v>
      </c>
      <c r="L16" s="75">
        <f>SUM(L13:L15)</f>
        <v>2366.9800000000014</v>
      </c>
      <c r="N16" s="75">
        <f>SUM(N13:N15)</f>
        <v>17660</v>
      </c>
      <c r="O16" s="75">
        <f>SUM(O13:O15)</f>
        <v>17110</v>
      </c>
      <c r="Q16" s="75">
        <f>N16-K16</f>
        <v>15955.810000000001</v>
      </c>
      <c r="R16" s="75">
        <f>O16-L16</f>
        <v>14743.019999999999</v>
      </c>
    </row>
    <row r="17" spans="2:25" x14ac:dyDescent="0.2">
      <c r="C17" s="70"/>
      <c r="D17" s="87" t="s">
        <v>25</v>
      </c>
      <c r="F17" s="88"/>
      <c r="G17" s="89" t="s">
        <v>26</v>
      </c>
      <c r="K17" s="75"/>
      <c r="L17" s="90">
        <f>K16-L16</f>
        <v>-662.79000000000224</v>
      </c>
      <c r="M17" s="91"/>
      <c r="N17" s="90"/>
      <c r="O17" s="90">
        <f>N16-O16</f>
        <v>550</v>
      </c>
      <c r="P17" s="91"/>
      <c r="Q17" s="90"/>
      <c r="R17" s="90">
        <f>Q16-R16</f>
        <v>1212.7900000000027</v>
      </c>
      <c r="T17" s="92" t="s">
        <v>34</v>
      </c>
      <c r="U17" s="93"/>
      <c r="V17" s="93"/>
      <c r="W17" s="94">
        <f>W13-W14-W15</f>
        <v>0</v>
      </c>
    </row>
    <row r="18" spans="2:25" s="91" customFormat="1" x14ac:dyDescent="0.2">
      <c r="D18" s="95"/>
      <c r="G18" s="95"/>
    </row>
    <row r="20" spans="2:25" x14ac:dyDescent="0.2">
      <c r="B20" s="96"/>
      <c r="C20" s="134" t="s">
        <v>6</v>
      </c>
      <c r="D20" s="134" t="s">
        <v>2</v>
      </c>
      <c r="E20" s="134" t="s">
        <v>3</v>
      </c>
      <c r="F20" s="134" t="s">
        <v>4</v>
      </c>
      <c r="G20" s="134" t="s">
        <v>5</v>
      </c>
      <c r="H20" s="134" t="s">
        <v>7</v>
      </c>
      <c r="I20" s="134" t="s">
        <v>8</v>
      </c>
      <c r="J20" s="134" t="s">
        <v>9</v>
      </c>
      <c r="K20" s="134" t="s">
        <v>11</v>
      </c>
      <c r="L20" s="134" t="s">
        <v>12</v>
      </c>
      <c r="M20" s="134" t="s">
        <v>10</v>
      </c>
      <c r="N20" s="134" t="s">
        <v>13</v>
      </c>
      <c r="O20" s="134" t="s">
        <v>14</v>
      </c>
      <c r="P20" s="134" t="s">
        <v>15</v>
      </c>
      <c r="Q20" s="134" t="s">
        <v>16</v>
      </c>
      <c r="R20" s="134" t="s">
        <v>17</v>
      </c>
      <c r="S20" s="134" t="s">
        <v>18</v>
      </c>
      <c r="T20" s="134" t="s">
        <v>19</v>
      </c>
      <c r="U20" s="134" t="s">
        <v>20</v>
      </c>
      <c r="V20" s="134" t="s">
        <v>21</v>
      </c>
      <c r="W20" s="134" t="s">
        <v>22</v>
      </c>
      <c r="X20" s="134" t="s">
        <v>23</v>
      </c>
      <c r="Y20" s="134" t="s">
        <v>24</v>
      </c>
    </row>
    <row r="21" spans="2:25" ht="13.5" thickBot="1" x14ac:dyDescent="0.25">
      <c r="B21" s="97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</row>
    <row r="22" spans="2:25" s="100" customFormat="1" x14ac:dyDescent="0.2">
      <c r="B22" s="98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</row>
    <row r="23" spans="2:25" x14ac:dyDescent="0.2">
      <c r="B23" s="42" t="s">
        <v>35</v>
      </c>
      <c r="C23" s="42">
        <v>1956</v>
      </c>
      <c r="D23" s="42">
        <v>1975</v>
      </c>
      <c r="E23" s="101">
        <f>IF((D23+$C$13)&lt;($C$9+1),0,IF((D23+$C$13)&gt;(C23+$C$11),0,D23+$C$13))</f>
        <v>0</v>
      </c>
      <c r="F23" s="102">
        <f>IF((D23+$C$14)&lt;($C$9+1),0,IF((D23+$C$14)&gt;(C23+$C$11),0,D23+$C$14))</f>
        <v>0</v>
      </c>
      <c r="G23" s="103">
        <f>IF((D23+$C$15)&lt;($C$9+1),0,IF((D23+$C$15)&gt;(C23+$C$11),0,D23+$C$15))</f>
        <v>0</v>
      </c>
      <c r="H23" s="101">
        <f>IF(E23&lt;&gt;0,I23-(E23-$C$9),0)</f>
        <v>0</v>
      </c>
      <c r="I23" s="101">
        <f t="shared" ref="I23:I59" si="0">$C$13</f>
        <v>10</v>
      </c>
      <c r="J23" s="104">
        <f t="shared" ref="J23:J55" si="1">ROUND($F$13*H23/I23,2)</f>
        <v>0</v>
      </c>
      <c r="K23" s="101">
        <f t="shared" ref="K23:K55" si="2">IF(E23&lt;&gt;0,E23-$C$9,0)</f>
        <v>0</v>
      </c>
      <c r="L23" s="104">
        <f>IF(K23&lt;&gt;0,VLOOKUP(K23,'Zinssätze 2018'!$B$5:$C$54,2),0)</f>
        <v>0</v>
      </c>
      <c r="M23" s="104">
        <f t="shared" ref="M23:M55" si="3">ROUND(J23/(1+(L23/100))^K23,2)</f>
        <v>0</v>
      </c>
      <c r="N23" s="102">
        <f t="shared" ref="N23:N55" si="4">IF(F23&lt;&gt;0,O23-(F23-$C$9),0)</f>
        <v>0</v>
      </c>
      <c r="O23" s="102">
        <f t="shared" ref="O23:O59" si="5">$C$14</f>
        <v>25</v>
      </c>
      <c r="P23" s="105">
        <f t="shared" ref="P23:P55" si="6">ROUND($F$14*N23/O23,2)</f>
        <v>0</v>
      </c>
      <c r="Q23" s="102">
        <f t="shared" ref="Q23:Q55" si="7">IF(F23&lt;&gt;0,F23-$C$9,0)</f>
        <v>0</v>
      </c>
      <c r="R23" s="105">
        <f>IF(Q23&lt;&gt;0,VLOOKUP(Q23,'Zinssätze 2018'!$B$5:$C$54,2),0)</f>
        <v>0</v>
      </c>
      <c r="S23" s="105">
        <f t="shared" ref="S23:S55" si="8">ROUND(P23/(1+(R23/100))^Q23,2)</f>
        <v>0</v>
      </c>
      <c r="T23" s="103">
        <f t="shared" ref="T23:T55" si="9">IF(G23&lt;&gt;0,U23-(G23-$C$9),0)</f>
        <v>0</v>
      </c>
      <c r="U23" s="103">
        <f t="shared" ref="U23:U59" si="10">$C$15</f>
        <v>40</v>
      </c>
      <c r="V23" s="106">
        <f>ROUND($F$15*T23/U23,2)</f>
        <v>0</v>
      </c>
      <c r="W23" s="103">
        <f t="shared" ref="W23:W55" si="11">IF(G23&lt;&gt;0,G23-$C$9,0)</f>
        <v>0</v>
      </c>
      <c r="X23" s="106">
        <f>IF(W23&lt;&gt;0,VLOOKUP(W23,'Zinssätze 2018'!$B$5:$C$54,2),0)</f>
        <v>0</v>
      </c>
      <c r="Y23" s="106">
        <f t="shared" ref="Y23:Y55" si="12">ROUND(V23/(1+(X23/100))^W23,2)</f>
        <v>0</v>
      </c>
    </row>
    <row r="24" spans="2:25" x14ac:dyDescent="0.2">
      <c r="B24" s="42" t="s">
        <v>36</v>
      </c>
      <c r="C24" s="42">
        <v>1958</v>
      </c>
      <c r="D24" s="42">
        <v>1979</v>
      </c>
      <c r="E24" s="101">
        <f t="shared" ref="E24:E59" si="13">IF((D24+$C$13)&lt;($C$9+1),0,IF((D24+$C$13)&gt;(C24+$C$11),0,D24+$C$13))</f>
        <v>0</v>
      </c>
      <c r="F24" s="102">
        <f t="shared" ref="F24:F59" si="14">IF((D24+$C$14)&lt;($C$9+1),0,IF((D24+$C$14)&gt;(C24+$C$11),0,D24+$C$14))</f>
        <v>0</v>
      </c>
      <c r="G24" s="103">
        <f t="shared" ref="G24:G59" si="15">IF((D24+$C$15)&lt;($C$9+1),0,IF((D24+$C$15)&gt;(C24+$C$11),0,D24+$C$15))</f>
        <v>2019</v>
      </c>
      <c r="H24" s="101">
        <f t="shared" ref="H24:H55" si="16">IF(E24&lt;&gt;0,I24-(E24-$C$9),0)</f>
        <v>0</v>
      </c>
      <c r="I24" s="101">
        <f t="shared" si="0"/>
        <v>10</v>
      </c>
      <c r="J24" s="104">
        <f t="shared" si="1"/>
        <v>0</v>
      </c>
      <c r="K24" s="101">
        <f t="shared" si="2"/>
        <v>0</v>
      </c>
      <c r="L24" s="104">
        <f>IF(K24&lt;&gt;0,VLOOKUP(K24,'Zinssätze 2018'!$B$5:$C$54,2),0)</f>
        <v>0</v>
      </c>
      <c r="M24" s="104">
        <f t="shared" si="3"/>
        <v>0</v>
      </c>
      <c r="N24" s="102">
        <f t="shared" si="4"/>
        <v>0</v>
      </c>
      <c r="O24" s="102">
        <f t="shared" si="5"/>
        <v>25</v>
      </c>
      <c r="P24" s="105">
        <f t="shared" si="6"/>
        <v>0</v>
      </c>
      <c r="Q24" s="102">
        <f t="shared" si="7"/>
        <v>0</v>
      </c>
      <c r="R24" s="105">
        <f>IF(Q24&lt;&gt;0,VLOOKUP(Q24,'Zinssätze 2018'!$B$5:$C$54,2),0)</f>
        <v>0</v>
      </c>
      <c r="S24" s="105">
        <f t="shared" si="8"/>
        <v>0</v>
      </c>
      <c r="T24" s="103">
        <f t="shared" si="9"/>
        <v>39</v>
      </c>
      <c r="U24" s="103">
        <f t="shared" si="10"/>
        <v>40</v>
      </c>
      <c r="V24" s="106">
        <f t="shared" ref="V24:V55" si="17">ROUND($F$15*T24/U24,2)</f>
        <v>975</v>
      </c>
      <c r="W24" s="103">
        <f t="shared" si="11"/>
        <v>1</v>
      </c>
      <c r="X24" s="106">
        <f>IF(W24&lt;&gt;0,VLOOKUP(W24,'Zinssätze 2018'!$B$5:$C$54,2),0)</f>
        <v>0.82</v>
      </c>
      <c r="Y24" s="106">
        <f t="shared" si="12"/>
        <v>967.07</v>
      </c>
    </row>
    <row r="25" spans="2:25" x14ac:dyDescent="0.2">
      <c r="B25" s="42" t="s">
        <v>37</v>
      </c>
      <c r="C25" s="42">
        <v>1953</v>
      </c>
      <c r="D25" s="42">
        <v>1980</v>
      </c>
      <c r="E25" s="101">
        <f t="shared" si="13"/>
        <v>0</v>
      </c>
      <c r="F25" s="102">
        <f t="shared" si="14"/>
        <v>0</v>
      </c>
      <c r="G25" s="103">
        <f t="shared" si="15"/>
        <v>2020</v>
      </c>
      <c r="H25" s="101">
        <f t="shared" si="16"/>
        <v>0</v>
      </c>
      <c r="I25" s="101">
        <f t="shared" si="0"/>
        <v>10</v>
      </c>
      <c r="J25" s="104">
        <f t="shared" si="1"/>
        <v>0</v>
      </c>
      <c r="K25" s="101">
        <f t="shared" si="2"/>
        <v>0</v>
      </c>
      <c r="L25" s="104">
        <f>IF(K25&lt;&gt;0,VLOOKUP(K25,'Zinssätze 2018'!$B$5:$C$54,2),0)</f>
        <v>0</v>
      </c>
      <c r="M25" s="104">
        <f t="shared" si="3"/>
        <v>0</v>
      </c>
      <c r="N25" s="102">
        <f t="shared" si="4"/>
        <v>0</v>
      </c>
      <c r="O25" s="102">
        <f t="shared" si="5"/>
        <v>25</v>
      </c>
      <c r="P25" s="105">
        <f t="shared" si="6"/>
        <v>0</v>
      </c>
      <c r="Q25" s="102">
        <f t="shared" si="7"/>
        <v>0</v>
      </c>
      <c r="R25" s="105">
        <f>IF(Q25&lt;&gt;0,VLOOKUP(Q25,'Zinssätze 2018'!$B$5:$C$54,2),0)</f>
        <v>0</v>
      </c>
      <c r="S25" s="105">
        <f t="shared" si="8"/>
        <v>0</v>
      </c>
      <c r="T25" s="103">
        <f t="shared" si="9"/>
        <v>38</v>
      </c>
      <c r="U25" s="103">
        <f t="shared" si="10"/>
        <v>40</v>
      </c>
      <c r="V25" s="106">
        <f t="shared" si="17"/>
        <v>950</v>
      </c>
      <c r="W25" s="103">
        <f t="shared" si="11"/>
        <v>2</v>
      </c>
      <c r="X25" s="106">
        <f>IF(W25&lt;&gt;0,VLOOKUP(W25,'Zinssätze 2018'!$B$5:$C$54,2),0)</f>
        <v>0.88</v>
      </c>
      <c r="Y25" s="106">
        <f t="shared" si="12"/>
        <v>933.5</v>
      </c>
    </row>
    <row r="26" spans="2:25" x14ac:dyDescent="0.2">
      <c r="B26" s="42" t="s">
        <v>38</v>
      </c>
      <c r="C26" s="42">
        <v>1954</v>
      </c>
      <c r="D26" s="42">
        <v>1980</v>
      </c>
      <c r="E26" s="101">
        <f t="shared" si="13"/>
        <v>0</v>
      </c>
      <c r="F26" s="102">
        <f t="shared" si="14"/>
        <v>0</v>
      </c>
      <c r="G26" s="103">
        <f>IF((D26+$C$15)&lt;($C$9+1),0,IF((D26+$C$15)&gt;(C26+$C$11),0,D26+$C$15))</f>
        <v>2020</v>
      </c>
      <c r="H26" s="101">
        <f t="shared" si="16"/>
        <v>0</v>
      </c>
      <c r="I26" s="101">
        <f t="shared" si="0"/>
        <v>10</v>
      </c>
      <c r="J26" s="104">
        <f t="shared" si="1"/>
        <v>0</v>
      </c>
      <c r="K26" s="101">
        <f t="shared" si="2"/>
        <v>0</v>
      </c>
      <c r="L26" s="104">
        <f>IF(K26&lt;&gt;0,VLOOKUP(K26,'Zinssätze 2018'!$B$5:$C$54,2),0)</f>
        <v>0</v>
      </c>
      <c r="M26" s="104">
        <f t="shared" si="3"/>
        <v>0</v>
      </c>
      <c r="N26" s="102">
        <f t="shared" si="4"/>
        <v>0</v>
      </c>
      <c r="O26" s="102">
        <f t="shared" si="5"/>
        <v>25</v>
      </c>
      <c r="P26" s="105">
        <f t="shared" si="6"/>
        <v>0</v>
      </c>
      <c r="Q26" s="102">
        <f t="shared" si="7"/>
        <v>0</v>
      </c>
      <c r="R26" s="105">
        <f>IF(Q26&lt;&gt;0,VLOOKUP(Q26,'Zinssätze 2018'!$B$5:$C$54,2),0)</f>
        <v>0</v>
      </c>
      <c r="S26" s="105">
        <f t="shared" si="8"/>
        <v>0</v>
      </c>
      <c r="T26" s="103">
        <f t="shared" si="9"/>
        <v>38</v>
      </c>
      <c r="U26" s="103">
        <f t="shared" si="10"/>
        <v>40</v>
      </c>
      <c r="V26" s="106">
        <f t="shared" si="17"/>
        <v>950</v>
      </c>
      <c r="W26" s="103">
        <f t="shared" si="11"/>
        <v>2</v>
      </c>
      <c r="X26" s="106">
        <f>IF(W26&lt;&gt;0,VLOOKUP(W26,'Zinssätze 2018'!$B$5:$C$54,2),0)</f>
        <v>0.88</v>
      </c>
      <c r="Y26" s="106">
        <f t="shared" si="12"/>
        <v>933.5</v>
      </c>
    </row>
    <row r="27" spans="2:25" x14ac:dyDescent="0.2">
      <c r="B27" s="42" t="s">
        <v>39</v>
      </c>
      <c r="C27" s="42">
        <v>1961</v>
      </c>
      <c r="D27" s="42">
        <v>1980</v>
      </c>
      <c r="E27" s="101">
        <f t="shared" si="13"/>
        <v>0</v>
      </c>
      <c r="F27" s="102">
        <f t="shared" si="14"/>
        <v>0</v>
      </c>
      <c r="G27" s="103">
        <f t="shared" si="15"/>
        <v>2020</v>
      </c>
      <c r="H27" s="101">
        <f t="shared" si="16"/>
        <v>0</v>
      </c>
      <c r="I27" s="101">
        <f t="shared" si="0"/>
        <v>10</v>
      </c>
      <c r="J27" s="104">
        <f t="shared" si="1"/>
        <v>0</v>
      </c>
      <c r="K27" s="101">
        <f t="shared" si="2"/>
        <v>0</v>
      </c>
      <c r="L27" s="104">
        <f>IF(K27&lt;&gt;0,VLOOKUP(K27,'Zinssätze 2018'!$B$5:$C$54,2),0)</f>
        <v>0</v>
      </c>
      <c r="M27" s="104">
        <f t="shared" si="3"/>
        <v>0</v>
      </c>
      <c r="N27" s="102">
        <f t="shared" si="4"/>
        <v>0</v>
      </c>
      <c r="O27" s="102">
        <f t="shared" si="5"/>
        <v>25</v>
      </c>
      <c r="P27" s="105">
        <f t="shared" si="6"/>
        <v>0</v>
      </c>
      <c r="Q27" s="102">
        <f t="shared" si="7"/>
        <v>0</v>
      </c>
      <c r="R27" s="105">
        <f>IF(Q27&lt;&gt;0,VLOOKUP(Q27,'Zinssätze 2018'!$B$5:$C$54,2),0)</f>
        <v>0</v>
      </c>
      <c r="S27" s="105">
        <f t="shared" si="8"/>
        <v>0</v>
      </c>
      <c r="T27" s="103">
        <f t="shared" si="9"/>
        <v>38</v>
      </c>
      <c r="U27" s="103">
        <f t="shared" si="10"/>
        <v>40</v>
      </c>
      <c r="V27" s="106">
        <f t="shared" si="17"/>
        <v>950</v>
      </c>
      <c r="W27" s="103">
        <f t="shared" si="11"/>
        <v>2</v>
      </c>
      <c r="X27" s="106">
        <f>IF(W27&lt;&gt;0,VLOOKUP(W27,'Zinssätze 2018'!$B$5:$C$54,2),0)</f>
        <v>0.88</v>
      </c>
      <c r="Y27" s="106">
        <f t="shared" si="12"/>
        <v>933.5</v>
      </c>
    </row>
    <row r="28" spans="2:25" x14ac:dyDescent="0.2">
      <c r="B28" s="42" t="s">
        <v>40</v>
      </c>
      <c r="C28" s="42">
        <v>1961</v>
      </c>
      <c r="D28" s="42">
        <v>1981</v>
      </c>
      <c r="E28" s="101">
        <f t="shared" si="13"/>
        <v>0</v>
      </c>
      <c r="F28" s="102">
        <f t="shared" si="14"/>
        <v>0</v>
      </c>
      <c r="G28" s="103">
        <f t="shared" si="15"/>
        <v>2021</v>
      </c>
      <c r="H28" s="101">
        <f t="shared" si="16"/>
        <v>0</v>
      </c>
      <c r="I28" s="101">
        <f t="shared" si="0"/>
        <v>10</v>
      </c>
      <c r="J28" s="104">
        <f t="shared" si="1"/>
        <v>0</v>
      </c>
      <c r="K28" s="101">
        <f t="shared" si="2"/>
        <v>0</v>
      </c>
      <c r="L28" s="104">
        <f>IF(K28&lt;&gt;0,VLOOKUP(K28,'Zinssätze 2018'!$B$5:$C$54,2),0)</f>
        <v>0</v>
      </c>
      <c r="M28" s="104">
        <f t="shared" si="3"/>
        <v>0</v>
      </c>
      <c r="N28" s="102">
        <f t="shared" si="4"/>
        <v>0</v>
      </c>
      <c r="O28" s="102">
        <f t="shared" si="5"/>
        <v>25</v>
      </c>
      <c r="P28" s="105">
        <f t="shared" si="6"/>
        <v>0</v>
      </c>
      <c r="Q28" s="102">
        <f t="shared" si="7"/>
        <v>0</v>
      </c>
      <c r="R28" s="105">
        <f>IF(Q28&lt;&gt;0,VLOOKUP(Q28,'Zinssätze 2018'!$B$5:$C$54,2),0)</f>
        <v>0</v>
      </c>
      <c r="S28" s="105">
        <f t="shared" si="8"/>
        <v>0</v>
      </c>
      <c r="T28" s="103">
        <f t="shared" si="9"/>
        <v>37</v>
      </c>
      <c r="U28" s="103">
        <f t="shared" si="10"/>
        <v>40</v>
      </c>
      <c r="V28" s="106">
        <f t="shared" si="17"/>
        <v>925</v>
      </c>
      <c r="W28" s="103">
        <f t="shared" si="11"/>
        <v>3</v>
      </c>
      <c r="X28" s="106">
        <f>IF(W28&lt;&gt;0,VLOOKUP(W28,'Zinssätze 2018'!$B$5:$C$54,2),0)</f>
        <v>0.98</v>
      </c>
      <c r="Y28" s="106">
        <f t="shared" si="12"/>
        <v>898.33</v>
      </c>
    </row>
    <row r="29" spans="2:25" x14ac:dyDescent="0.2">
      <c r="B29" s="42" t="s">
        <v>41</v>
      </c>
      <c r="C29" s="42">
        <v>1955</v>
      </c>
      <c r="D29" s="42">
        <v>1982</v>
      </c>
      <c r="E29" s="101">
        <f t="shared" si="13"/>
        <v>0</v>
      </c>
      <c r="F29" s="102">
        <f t="shared" si="14"/>
        <v>0</v>
      </c>
      <c r="G29" s="103">
        <f t="shared" si="15"/>
        <v>2022</v>
      </c>
      <c r="H29" s="101">
        <f t="shared" si="16"/>
        <v>0</v>
      </c>
      <c r="I29" s="101">
        <f t="shared" si="0"/>
        <v>10</v>
      </c>
      <c r="J29" s="104">
        <f t="shared" si="1"/>
        <v>0</v>
      </c>
      <c r="K29" s="101">
        <f t="shared" si="2"/>
        <v>0</v>
      </c>
      <c r="L29" s="104">
        <f>IF(K29&lt;&gt;0,VLOOKUP(K29,'Zinssätze 2018'!$B$5:$C$54,2),0)</f>
        <v>0</v>
      </c>
      <c r="M29" s="104">
        <f t="shared" si="3"/>
        <v>0</v>
      </c>
      <c r="N29" s="102">
        <f t="shared" si="4"/>
        <v>0</v>
      </c>
      <c r="O29" s="102">
        <f t="shared" si="5"/>
        <v>25</v>
      </c>
      <c r="P29" s="105">
        <f t="shared" si="6"/>
        <v>0</v>
      </c>
      <c r="Q29" s="102">
        <f t="shared" si="7"/>
        <v>0</v>
      </c>
      <c r="R29" s="105">
        <f>IF(Q29&lt;&gt;0,VLOOKUP(Q29,'Zinssätze 2018'!$B$5:$C$54,2),0)</f>
        <v>0</v>
      </c>
      <c r="S29" s="105">
        <f t="shared" si="8"/>
        <v>0</v>
      </c>
      <c r="T29" s="103">
        <f t="shared" si="9"/>
        <v>36</v>
      </c>
      <c r="U29" s="103">
        <f t="shared" si="10"/>
        <v>40</v>
      </c>
      <c r="V29" s="106">
        <f t="shared" si="17"/>
        <v>900</v>
      </c>
      <c r="W29" s="103">
        <f t="shared" si="11"/>
        <v>4</v>
      </c>
      <c r="X29" s="106">
        <f>IF(W29&lt;&gt;0,VLOOKUP(W29,'Zinssätze 2018'!$B$5:$C$54,2),0)</f>
        <v>1.1100000000000001</v>
      </c>
      <c r="Y29" s="106">
        <f t="shared" si="12"/>
        <v>861.12</v>
      </c>
    </row>
    <row r="30" spans="2:25" x14ac:dyDescent="0.2">
      <c r="B30" s="42" t="s">
        <v>42</v>
      </c>
      <c r="C30" s="42">
        <v>1960</v>
      </c>
      <c r="D30" s="42">
        <v>1982</v>
      </c>
      <c r="E30" s="101">
        <f t="shared" si="13"/>
        <v>0</v>
      </c>
      <c r="F30" s="102">
        <f t="shared" si="14"/>
        <v>0</v>
      </c>
      <c r="G30" s="103">
        <f t="shared" si="15"/>
        <v>2022</v>
      </c>
      <c r="H30" s="101">
        <f t="shared" si="16"/>
        <v>0</v>
      </c>
      <c r="I30" s="101">
        <f t="shared" si="0"/>
        <v>10</v>
      </c>
      <c r="J30" s="104">
        <f t="shared" si="1"/>
        <v>0</v>
      </c>
      <c r="K30" s="101">
        <f t="shared" si="2"/>
        <v>0</v>
      </c>
      <c r="L30" s="104">
        <f>IF(K30&lt;&gt;0,VLOOKUP(K30,'Zinssätze 2018'!$B$5:$C$54,2),0)</f>
        <v>0</v>
      </c>
      <c r="M30" s="104">
        <f t="shared" si="3"/>
        <v>0</v>
      </c>
      <c r="N30" s="102">
        <f t="shared" si="4"/>
        <v>0</v>
      </c>
      <c r="O30" s="102">
        <f t="shared" si="5"/>
        <v>25</v>
      </c>
      <c r="P30" s="105">
        <f t="shared" si="6"/>
        <v>0</v>
      </c>
      <c r="Q30" s="102">
        <f t="shared" si="7"/>
        <v>0</v>
      </c>
      <c r="R30" s="105">
        <f>IF(Q30&lt;&gt;0,VLOOKUP(Q30,'Zinssätze 2018'!$B$5:$C$54,2),0)</f>
        <v>0</v>
      </c>
      <c r="S30" s="105">
        <f t="shared" si="8"/>
        <v>0</v>
      </c>
      <c r="T30" s="103">
        <f t="shared" si="9"/>
        <v>36</v>
      </c>
      <c r="U30" s="103">
        <f t="shared" si="10"/>
        <v>40</v>
      </c>
      <c r="V30" s="106">
        <f t="shared" si="17"/>
        <v>900</v>
      </c>
      <c r="W30" s="103">
        <f t="shared" si="11"/>
        <v>4</v>
      </c>
      <c r="X30" s="106">
        <f>IF(W30&lt;&gt;0,VLOOKUP(W30,'Zinssätze 2018'!$B$5:$C$54,2),0)</f>
        <v>1.1100000000000001</v>
      </c>
      <c r="Y30" s="106">
        <f t="shared" si="12"/>
        <v>861.12</v>
      </c>
    </row>
    <row r="31" spans="2:25" x14ac:dyDescent="0.2">
      <c r="B31" s="42" t="s">
        <v>43</v>
      </c>
      <c r="C31" s="42">
        <v>1961</v>
      </c>
      <c r="D31" s="42">
        <v>1982</v>
      </c>
      <c r="E31" s="101">
        <f t="shared" si="13"/>
        <v>0</v>
      </c>
      <c r="F31" s="102">
        <f t="shared" si="14"/>
        <v>0</v>
      </c>
      <c r="G31" s="103">
        <f t="shared" si="15"/>
        <v>2022</v>
      </c>
      <c r="H31" s="101">
        <f t="shared" si="16"/>
        <v>0</v>
      </c>
      <c r="I31" s="101">
        <f t="shared" si="0"/>
        <v>10</v>
      </c>
      <c r="J31" s="104">
        <f t="shared" si="1"/>
        <v>0</v>
      </c>
      <c r="K31" s="101">
        <f t="shared" si="2"/>
        <v>0</v>
      </c>
      <c r="L31" s="104">
        <f>IF(K31&lt;&gt;0,VLOOKUP(K31,'Zinssätze 2018'!$B$5:$C$54,2),0)</f>
        <v>0</v>
      </c>
      <c r="M31" s="104">
        <f t="shared" si="3"/>
        <v>0</v>
      </c>
      <c r="N31" s="102">
        <f t="shared" si="4"/>
        <v>0</v>
      </c>
      <c r="O31" s="102">
        <f t="shared" si="5"/>
        <v>25</v>
      </c>
      <c r="P31" s="105">
        <f t="shared" si="6"/>
        <v>0</v>
      </c>
      <c r="Q31" s="102">
        <f t="shared" si="7"/>
        <v>0</v>
      </c>
      <c r="R31" s="105">
        <f>IF(Q31&lt;&gt;0,VLOOKUP(Q31,'Zinssätze 2018'!$B$5:$C$54,2),0)</f>
        <v>0</v>
      </c>
      <c r="S31" s="105">
        <f t="shared" si="8"/>
        <v>0</v>
      </c>
      <c r="T31" s="103">
        <f t="shared" si="9"/>
        <v>36</v>
      </c>
      <c r="U31" s="103">
        <f t="shared" si="10"/>
        <v>40</v>
      </c>
      <c r="V31" s="106">
        <f t="shared" si="17"/>
        <v>900</v>
      </c>
      <c r="W31" s="103">
        <f t="shared" si="11"/>
        <v>4</v>
      </c>
      <c r="X31" s="106">
        <f>IF(W31&lt;&gt;0,VLOOKUP(W31,'Zinssätze 2018'!$B$5:$C$54,2),0)</f>
        <v>1.1100000000000001</v>
      </c>
      <c r="Y31" s="106">
        <f t="shared" si="12"/>
        <v>861.12</v>
      </c>
    </row>
    <row r="32" spans="2:25" x14ac:dyDescent="0.2">
      <c r="B32" s="42" t="s">
        <v>44</v>
      </c>
      <c r="C32" s="42">
        <v>1951</v>
      </c>
      <c r="D32" s="42">
        <v>1983</v>
      </c>
      <c r="E32" s="101">
        <f t="shared" si="13"/>
        <v>0</v>
      </c>
      <c r="F32" s="102">
        <f t="shared" si="14"/>
        <v>0</v>
      </c>
      <c r="G32" s="103">
        <f t="shared" si="15"/>
        <v>0</v>
      </c>
      <c r="H32" s="101">
        <f t="shared" si="16"/>
        <v>0</v>
      </c>
      <c r="I32" s="101">
        <f t="shared" si="0"/>
        <v>10</v>
      </c>
      <c r="J32" s="104">
        <f t="shared" si="1"/>
        <v>0</v>
      </c>
      <c r="K32" s="101">
        <f t="shared" si="2"/>
        <v>0</v>
      </c>
      <c r="L32" s="104">
        <f>IF(K32&lt;&gt;0,VLOOKUP(K32,'Zinssätze 2018'!$B$5:$C$54,2),0)</f>
        <v>0</v>
      </c>
      <c r="M32" s="104">
        <f t="shared" si="3"/>
        <v>0</v>
      </c>
      <c r="N32" s="102">
        <f t="shared" si="4"/>
        <v>0</v>
      </c>
      <c r="O32" s="102">
        <f t="shared" si="5"/>
        <v>25</v>
      </c>
      <c r="P32" s="105">
        <f t="shared" si="6"/>
        <v>0</v>
      </c>
      <c r="Q32" s="102">
        <f t="shared" si="7"/>
        <v>0</v>
      </c>
      <c r="R32" s="105">
        <f>IF(Q32&lt;&gt;0,VLOOKUP(Q32,'Zinssätze 2018'!$B$5:$C$54,2),0)</f>
        <v>0</v>
      </c>
      <c r="S32" s="105">
        <f t="shared" si="8"/>
        <v>0</v>
      </c>
      <c r="T32" s="103">
        <f t="shared" si="9"/>
        <v>0</v>
      </c>
      <c r="U32" s="103">
        <f t="shared" si="10"/>
        <v>40</v>
      </c>
      <c r="V32" s="106">
        <f t="shared" si="17"/>
        <v>0</v>
      </c>
      <c r="W32" s="103">
        <f t="shared" si="11"/>
        <v>0</v>
      </c>
      <c r="X32" s="106">
        <f>IF(W32&lt;&gt;0,VLOOKUP(W32,'Zinssätze 2018'!$B$5:$C$54,2),0)</f>
        <v>0</v>
      </c>
      <c r="Y32" s="106">
        <f t="shared" si="12"/>
        <v>0</v>
      </c>
    </row>
    <row r="33" spans="2:25" x14ac:dyDescent="0.2">
      <c r="B33" s="42" t="s">
        <v>45</v>
      </c>
      <c r="C33" s="42">
        <v>1955</v>
      </c>
      <c r="D33" s="42">
        <v>1983</v>
      </c>
      <c r="E33" s="101">
        <f t="shared" si="13"/>
        <v>0</v>
      </c>
      <c r="F33" s="102">
        <f t="shared" si="14"/>
        <v>0</v>
      </c>
      <c r="G33" s="103">
        <f t="shared" si="15"/>
        <v>0</v>
      </c>
      <c r="H33" s="101">
        <f t="shared" si="16"/>
        <v>0</v>
      </c>
      <c r="I33" s="101">
        <f t="shared" si="0"/>
        <v>10</v>
      </c>
      <c r="J33" s="104">
        <f t="shared" si="1"/>
        <v>0</v>
      </c>
      <c r="K33" s="101">
        <f t="shared" si="2"/>
        <v>0</v>
      </c>
      <c r="L33" s="104">
        <f>IF(K33&lt;&gt;0,VLOOKUP(K33,'Zinssätze 2018'!$B$5:$C$54,2),0)</f>
        <v>0</v>
      </c>
      <c r="M33" s="104">
        <f t="shared" si="3"/>
        <v>0</v>
      </c>
      <c r="N33" s="102">
        <f t="shared" si="4"/>
        <v>0</v>
      </c>
      <c r="O33" s="102">
        <f t="shared" si="5"/>
        <v>25</v>
      </c>
      <c r="P33" s="105">
        <f t="shared" si="6"/>
        <v>0</v>
      </c>
      <c r="Q33" s="102">
        <f t="shared" si="7"/>
        <v>0</v>
      </c>
      <c r="R33" s="105">
        <f>IF(Q33&lt;&gt;0,VLOOKUP(Q33,'Zinssätze 2018'!$B$5:$C$54,2),0)</f>
        <v>0</v>
      </c>
      <c r="S33" s="105">
        <f t="shared" si="8"/>
        <v>0</v>
      </c>
      <c r="T33" s="103">
        <f t="shared" si="9"/>
        <v>0</v>
      </c>
      <c r="U33" s="103">
        <f t="shared" si="10"/>
        <v>40</v>
      </c>
      <c r="V33" s="106">
        <f t="shared" si="17"/>
        <v>0</v>
      </c>
      <c r="W33" s="103">
        <f t="shared" si="11"/>
        <v>0</v>
      </c>
      <c r="X33" s="106">
        <f>IF(W33&lt;&gt;0,VLOOKUP(W33,'Zinssätze 2018'!$B$5:$C$54,2),0)</f>
        <v>0</v>
      </c>
      <c r="Y33" s="106">
        <f t="shared" si="12"/>
        <v>0</v>
      </c>
    </row>
    <row r="34" spans="2:25" x14ac:dyDescent="0.2">
      <c r="B34" s="42" t="s">
        <v>46</v>
      </c>
      <c r="C34" s="42">
        <v>1964</v>
      </c>
      <c r="D34" s="42">
        <v>1984</v>
      </c>
      <c r="E34" s="101">
        <f t="shared" si="13"/>
        <v>0</v>
      </c>
      <c r="F34" s="102">
        <f t="shared" si="14"/>
        <v>0</v>
      </c>
      <c r="G34" s="103">
        <f t="shared" si="15"/>
        <v>2024</v>
      </c>
      <c r="H34" s="101">
        <f t="shared" si="16"/>
        <v>0</v>
      </c>
      <c r="I34" s="101">
        <f t="shared" si="0"/>
        <v>10</v>
      </c>
      <c r="J34" s="104">
        <f t="shared" si="1"/>
        <v>0</v>
      </c>
      <c r="K34" s="101">
        <f t="shared" si="2"/>
        <v>0</v>
      </c>
      <c r="L34" s="104">
        <f>IF(K34&lt;&gt;0,VLOOKUP(K34,'Zinssätze 2018'!$B$5:$C$54,2),0)</f>
        <v>0</v>
      </c>
      <c r="M34" s="104">
        <f t="shared" si="3"/>
        <v>0</v>
      </c>
      <c r="N34" s="102">
        <f t="shared" si="4"/>
        <v>0</v>
      </c>
      <c r="O34" s="102">
        <f t="shared" si="5"/>
        <v>25</v>
      </c>
      <c r="P34" s="105">
        <f t="shared" si="6"/>
        <v>0</v>
      </c>
      <c r="Q34" s="102">
        <f t="shared" si="7"/>
        <v>0</v>
      </c>
      <c r="R34" s="105">
        <f>IF(Q34&lt;&gt;0,VLOOKUP(Q34,'Zinssätze 2018'!$B$5:$C$54,2),0)</f>
        <v>0</v>
      </c>
      <c r="S34" s="105">
        <f t="shared" si="8"/>
        <v>0</v>
      </c>
      <c r="T34" s="103">
        <f t="shared" si="9"/>
        <v>34</v>
      </c>
      <c r="U34" s="103">
        <f t="shared" si="10"/>
        <v>40</v>
      </c>
      <c r="V34" s="106">
        <f t="shared" si="17"/>
        <v>850</v>
      </c>
      <c r="W34" s="103">
        <f t="shared" si="11"/>
        <v>6</v>
      </c>
      <c r="X34" s="106">
        <f>IF(W34&lt;&gt;0,VLOOKUP(W34,'Zinssätze 2018'!$B$5:$C$54,2),0)</f>
        <v>1.4</v>
      </c>
      <c r="Y34" s="106">
        <f t="shared" si="12"/>
        <v>781.97</v>
      </c>
    </row>
    <row r="35" spans="2:25" x14ac:dyDescent="0.2">
      <c r="B35" s="42" t="s">
        <v>47</v>
      </c>
      <c r="C35" s="42">
        <v>1961</v>
      </c>
      <c r="D35" s="42">
        <v>1984</v>
      </c>
      <c r="E35" s="101">
        <f t="shared" si="13"/>
        <v>0</v>
      </c>
      <c r="F35" s="102">
        <f t="shared" si="14"/>
        <v>0</v>
      </c>
      <c r="G35" s="103">
        <f t="shared" si="15"/>
        <v>2024</v>
      </c>
      <c r="H35" s="101">
        <f t="shared" si="16"/>
        <v>0</v>
      </c>
      <c r="I35" s="101">
        <f t="shared" si="0"/>
        <v>10</v>
      </c>
      <c r="J35" s="104">
        <f t="shared" si="1"/>
        <v>0</v>
      </c>
      <c r="K35" s="101">
        <f t="shared" si="2"/>
        <v>0</v>
      </c>
      <c r="L35" s="104">
        <f>IF(K35&lt;&gt;0,VLOOKUP(K35,'Zinssätze 2018'!$B$5:$C$54,2),0)</f>
        <v>0</v>
      </c>
      <c r="M35" s="104">
        <f t="shared" si="3"/>
        <v>0</v>
      </c>
      <c r="N35" s="102">
        <f t="shared" si="4"/>
        <v>0</v>
      </c>
      <c r="O35" s="102">
        <f t="shared" si="5"/>
        <v>25</v>
      </c>
      <c r="P35" s="105">
        <f t="shared" si="6"/>
        <v>0</v>
      </c>
      <c r="Q35" s="102">
        <f t="shared" si="7"/>
        <v>0</v>
      </c>
      <c r="R35" s="105">
        <f>IF(Q35&lt;&gt;0,VLOOKUP(Q35,'Zinssätze 2018'!$B$5:$C$54,2),0)</f>
        <v>0</v>
      </c>
      <c r="S35" s="105">
        <f t="shared" si="8"/>
        <v>0</v>
      </c>
      <c r="T35" s="103">
        <f t="shared" si="9"/>
        <v>34</v>
      </c>
      <c r="U35" s="103">
        <f t="shared" si="10"/>
        <v>40</v>
      </c>
      <c r="V35" s="106">
        <f t="shared" si="17"/>
        <v>850</v>
      </c>
      <c r="W35" s="103">
        <f t="shared" si="11"/>
        <v>6</v>
      </c>
      <c r="X35" s="106">
        <f>IF(W35&lt;&gt;0,VLOOKUP(W35,'Zinssätze 2018'!$B$5:$C$54,2),0)</f>
        <v>1.4</v>
      </c>
      <c r="Y35" s="106">
        <f t="shared" si="12"/>
        <v>781.97</v>
      </c>
    </row>
    <row r="36" spans="2:25" x14ac:dyDescent="0.2">
      <c r="B36" s="42" t="s">
        <v>48</v>
      </c>
      <c r="C36" s="42">
        <v>1961</v>
      </c>
      <c r="D36" s="42">
        <v>1984</v>
      </c>
      <c r="E36" s="101">
        <f t="shared" si="13"/>
        <v>0</v>
      </c>
      <c r="F36" s="102">
        <f t="shared" si="14"/>
        <v>0</v>
      </c>
      <c r="G36" s="103">
        <f t="shared" si="15"/>
        <v>2024</v>
      </c>
      <c r="H36" s="101">
        <f t="shared" si="16"/>
        <v>0</v>
      </c>
      <c r="I36" s="101">
        <f t="shared" si="0"/>
        <v>10</v>
      </c>
      <c r="J36" s="104">
        <f t="shared" si="1"/>
        <v>0</v>
      </c>
      <c r="K36" s="101">
        <f t="shared" si="2"/>
        <v>0</v>
      </c>
      <c r="L36" s="104">
        <f>IF(K36&lt;&gt;0,VLOOKUP(K36,'Zinssätze 2018'!$B$5:$C$54,2),0)</f>
        <v>0</v>
      </c>
      <c r="M36" s="104">
        <f t="shared" si="3"/>
        <v>0</v>
      </c>
      <c r="N36" s="102">
        <f t="shared" si="4"/>
        <v>0</v>
      </c>
      <c r="O36" s="102">
        <f t="shared" si="5"/>
        <v>25</v>
      </c>
      <c r="P36" s="105">
        <f t="shared" si="6"/>
        <v>0</v>
      </c>
      <c r="Q36" s="102">
        <f t="shared" si="7"/>
        <v>0</v>
      </c>
      <c r="R36" s="105">
        <f>IF(Q36&lt;&gt;0,VLOOKUP(Q36,'Zinssätze 2018'!$B$5:$C$54,2),0)</f>
        <v>0</v>
      </c>
      <c r="S36" s="105">
        <f t="shared" si="8"/>
        <v>0</v>
      </c>
      <c r="T36" s="103">
        <f t="shared" si="9"/>
        <v>34</v>
      </c>
      <c r="U36" s="103">
        <f t="shared" si="10"/>
        <v>40</v>
      </c>
      <c r="V36" s="106">
        <f t="shared" si="17"/>
        <v>850</v>
      </c>
      <c r="W36" s="103">
        <f t="shared" si="11"/>
        <v>6</v>
      </c>
      <c r="X36" s="106">
        <f>IF(W36&lt;&gt;0,VLOOKUP(W36,'Zinssätze 2018'!$B$5:$C$54,2),0)</f>
        <v>1.4</v>
      </c>
      <c r="Y36" s="106">
        <f t="shared" si="12"/>
        <v>781.97</v>
      </c>
    </row>
    <row r="37" spans="2:25" x14ac:dyDescent="0.2">
      <c r="B37" s="42" t="s">
        <v>49</v>
      </c>
      <c r="C37" s="42">
        <v>1958</v>
      </c>
      <c r="D37" s="42">
        <v>1985</v>
      </c>
      <c r="E37" s="101">
        <f t="shared" si="13"/>
        <v>0</v>
      </c>
      <c r="F37" s="102">
        <f t="shared" si="14"/>
        <v>0</v>
      </c>
      <c r="G37" s="103">
        <f t="shared" si="15"/>
        <v>2025</v>
      </c>
      <c r="H37" s="101">
        <f t="shared" si="16"/>
        <v>0</v>
      </c>
      <c r="I37" s="101">
        <f t="shared" si="0"/>
        <v>10</v>
      </c>
      <c r="J37" s="104">
        <f t="shared" si="1"/>
        <v>0</v>
      </c>
      <c r="K37" s="101">
        <f t="shared" si="2"/>
        <v>0</v>
      </c>
      <c r="L37" s="104">
        <f>IF(K37&lt;&gt;0,VLOOKUP(K37,'Zinssätze 2018'!$B$5:$C$54,2),0)</f>
        <v>0</v>
      </c>
      <c r="M37" s="104">
        <f t="shared" si="3"/>
        <v>0</v>
      </c>
      <c r="N37" s="102">
        <f t="shared" si="4"/>
        <v>0</v>
      </c>
      <c r="O37" s="102">
        <f t="shared" si="5"/>
        <v>25</v>
      </c>
      <c r="P37" s="105">
        <f t="shared" si="6"/>
        <v>0</v>
      </c>
      <c r="Q37" s="102">
        <f t="shared" si="7"/>
        <v>0</v>
      </c>
      <c r="R37" s="105">
        <f>IF(Q37&lt;&gt;0,VLOOKUP(Q37,'Zinssätze 2018'!$B$5:$C$54,2),0)</f>
        <v>0</v>
      </c>
      <c r="S37" s="105">
        <f t="shared" si="8"/>
        <v>0</v>
      </c>
      <c r="T37" s="103">
        <f t="shared" si="9"/>
        <v>33</v>
      </c>
      <c r="U37" s="103">
        <f t="shared" si="10"/>
        <v>40</v>
      </c>
      <c r="V37" s="106">
        <f t="shared" si="17"/>
        <v>825</v>
      </c>
      <c r="W37" s="103">
        <f t="shared" si="11"/>
        <v>7</v>
      </c>
      <c r="X37" s="106">
        <f>IF(W37&lt;&gt;0,VLOOKUP(W37,'Zinssätze 2018'!$B$5:$C$54,2),0)</f>
        <v>1.55</v>
      </c>
      <c r="Y37" s="106">
        <f t="shared" si="12"/>
        <v>740.79</v>
      </c>
    </row>
    <row r="38" spans="2:25" x14ac:dyDescent="0.2">
      <c r="B38" s="42" t="s">
        <v>50</v>
      </c>
      <c r="C38" s="42">
        <v>1960</v>
      </c>
      <c r="D38" s="42">
        <v>1985</v>
      </c>
      <c r="E38" s="101">
        <f t="shared" si="13"/>
        <v>0</v>
      </c>
      <c r="F38" s="102">
        <f t="shared" si="14"/>
        <v>0</v>
      </c>
      <c r="G38" s="103">
        <f t="shared" si="15"/>
        <v>2025</v>
      </c>
      <c r="H38" s="101">
        <f t="shared" si="16"/>
        <v>0</v>
      </c>
      <c r="I38" s="101">
        <f t="shared" si="0"/>
        <v>10</v>
      </c>
      <c r="J38" s="104">
        <f t="shared" si="1"/>
        <v>0</v>
      </c>
      <c r="K38" s="101">
        <f t="shared" si="2"/>
        <v>0</v>
      </c>
      <c r="L38" s="104">
        <f>IF(K38&lt;&gt;0,VLOOKUP(K38,'Zinssätze 2018'!$B$5:$C$54,2),0)</f>
        <v>0</v>
      </c>
      <c r="M38" s="104">
        <f t="shared" si="3"/>
        <v>0</v>
      </c>
      <c r="N38" s="102">
        <f t="shared" si="4"/>
        <v>0</v>
      </c>
      <c r="O38" s="102">
        <f t="shared" si="5"/>
        <v>25</v>
      </c>
      <c r="P38" s="105">
        <f t="shared" si="6"/>
        <v>0</v>
      </c>
      <c r="Q38" s="102">
        <f t="shared" si="7"/>
        <v>0</v>
      </c>
      <c r="R38" s="105">
        <f>IF(Q38&lt;&gt;0,VLOOKUP(Q38,'Zinssätze 2018'!$B$5:$C$54,2),0)</f>
        <v>0</v>
      </c>
      <c r="S38" s="105">
        <f t="shared" si="8"/>
        <v>0</v>
      </c>
      <c r="T38" s="103">
        <f t="shared" si="9"/>
        <v>33</v>
      </c>
      <c r="U38" s="103">
        <f t="shared" si="10"/>
        <v>40</v>
      </c>
      <c r="V38" s="106">
        <f t="shared" si="17"/>
        <v>825</v>
      </c>
      <c r="W38" s="103">
        <f t="shared" si="11"/>
        <v>7</v>
      </c>
      <c r="X38" s="106">
        <f>IF(W38&lt;&gt;0,VLOOKUP(W38,'Zinssätze 2018'!$B$5:$C$54,2),0)</f>
        <v>1.55</v>
      </c>
      <c r="Y38" s="106">
        <f t="shared" si="12"/>
        <v>740.79</v>
      </c>
    </row>
    <row r="39" spans="2:25" x14ac:dyDescent="0.2">
      <c r="B39" s="42" t="s">
        <v>51</v>
      </c>
      <c r="C39" s="42">
        <v>1955</v>
      </c>
      <c r="D39" s="42">
        <v>1986</v>
      </c>
      <c r="E39" s="101">
        <f t="shared" si="13"/>
        <v>0</v>
      </c>
      <c r="F39" s="102">
        <f t="shared" si="14"/>
        <v>0</v>
      </c>
      <c r="G39" s="103">
        <f t="shared" si="15"/>
        <v>0</v>
      </c>
      <c r="H39" s="101">
        <f t="shared" si="16"/>
        <v>0</v>
      </c>
      <c r="I39" s="101">
        <f t="shared" si="0"/>
        <v>10</v>
      </c>
      <c r="J39" s="104">
        <f t="shared" si="1"/>
        <v>0</v>
      </c>
      <c r="K39" s="101">
        <f t="shared" si="2"/>
        <v>0</v>
      </c>
      <c r="L39" s="104">
        <f>IF(K39&lt;&gt;0,VLOOKUP(K39,'Zinssätze 2018'!$B$5:$C$54,2),0)</f>
        <v>0</v>
      </c>
      <c r="M39" s="104">
        <f t="shared" si="3"/>
        <v>0</v>
      </c>
      <c r="N39" s="102">
        <f t="shared" si="4"/>
        <v>0</v>
      </c>
      <c r="O39" s="102">
        <f t="shared" si="5"/>
        <v>25</v>
      </c>
      <c r="P39" s="105">
        <f t="shared" si="6"/>
        <v>0</v>
      </c>
      <c r="Q39" s="102">
        <f t="shared" si="7"/>
        <v>0</v>
      </c>
      <c r="R39" s="105">
        <f>IF(Q39&lt;&gt;0,VLOOKUP(Q39,'Zinssätze 2018'!$B$5:$C$54,2),0)</f>
        <v>0</v>
      </c>
      <c r="S39" s="105">
        <f t="shared" si="8"/>
        <v>0</v>
      </c>
      <c r="T39" s="103">
        <f t="shared" si="9"/>
        <v>0</v>
      </c>
      <c r="U39" s="103">
        <f t="shared" si="10"/>
        <v>40</v>
      </c>
      <c r="V39" s="106">
        <f t="shared" si="17"/>
        <v>0</v>
      </c>
      <c r="W39" s="103">
        <f t="shared" si="11"/>
        <v>0</v>
      </c>
      <c r="X39" s="106">
        <f>IF(W39&lt;&gt;0,VLOOKUP(W39,'Zinssätze 2018'!$B$5:$C$54,2),0)</f>
        <v>0</v>
      </c>
      <c r="Y39" s="106">
        <f t="shared" si="12"/>
        <v>0</v>
      </c>
    </row>
    <row r="40" spans="2:25" x14ac:dyDescent="0.2">
      <c r="B40" s="42" t="s">
        <v>52</v>
      </c>
      <c r="C40" s="42">
        <v>1966</v>
      </c>
      <c r="D40" s="42">
        <v>1986</v>
      </c>
      <c r="E40" s="101">
        <f t="shared" si="13"/>
        <v>0</v>
      </c>
      <c r="F40" s="102">
        <f t="shared" si="14"/>
        <v>0</v>
      </c>
      <c r="G40" s="103">
        <f t="shared" si="15"/>
        <v>2026</v>
      </c>
      <c r="H40" s="101">
        <f t="shared" si="16"/>
        <v>0</v>
      </c>
      <c r="I40" s="101">
        <f t="shared" si="0"/>
        <v>10</v>
      </c>
      <c r="J40" s="104">
        <f t="shared" si="1"/>
        <v>0</v>
      </c>
      <c r="K40" s="101">
        <f t="shared" si="2"/>
        <v>0</v>
      </c>
      <c r="L40" s="104">
        <f>IF(K40&lt;&gt;0,VLOOKUP(K40,'Zinssätze 2018'!$B$5:$C$54,2),0)</f>
        <v>0</v>
      </c>
      <c r="M40" s="104">
        <f t="shared" si="3"/>
        <v>0</v>
      </c>
      <c r="N40" s="102">
        <f t="shared" si="4"/>
        <v>0</v>
      </c>
      <c r="O40" s="102">
        <f t="shared" si="5"/>
        <v>25</v>
      </c>
      <c r="P40" s="105">
        <f t="shared" si="6"/>
        <v>0</v>
      </c>
      <c r="Q40" s="102">
        <f t="shared" si="7"/>
        <v>0</v>
      </c>
      <c r="R40" s="105">
        <f>IF(Q40&lt;&gt;0,VLOOKUP(Q40,'Zinssätze 2018'!$B$5:$C$54,2),0)</f>
        <v>0</v>
      </c>
      <c r="S40" s="105">
        <f t="shared" si="8"/>
        <v>0</v>
      </c>
      <c r="T40" s="103">
        <f t="shared" si="9"/>
        <v>32</v>
      </c>
      <c r="U40" s="103">
        <f t="shared" si="10"/>
        <v>40</v>
      </c>
      <c r="V40" s="106">
        <f t="shared" si="17"/>
        <v>800</v>
      </c>
      <c r="W40" s="103">
        <f t="shared" si="11"/>
        <v>8</v>
      </c>
      <c r="X40" s="106">
        <f>IF(W40&lt;&gt;0,VLOOKUP(W40,'Zinssätze 2018'!$B$5:$C$54,2),0)</f>
        <v>1.68</v>
      </c>
      <c r="Y40" s="106">
        <f t="shared" si="12"/>
        <v>700.17</v>
      </c>
    </row>
    <row r="41" spans="2:25" x14ac:dyDescent="0.2">
      <c r="B41" s="42" t="s">
        <v>53</v>
      </c>
      <c r="C41" s="42">
        <v>1963</v>
      </c>
      <c r="D41" s="42">
        <v>1987</v>
      </c>
      <c r="E41" s="101">
        <f t="shared" si="13"/>
        <v>0</v>
      </c>
      <c r="F41" s="102">
        <f t="shared" si="14"/>
        <v>0</v>
      </c>
      <c r="G41" s="103">
        <f t="shared" si="15"/>
        <v>2027</v>
      </c>
      <c r="H41" s="101">
        <f t="shared" si="16"/>
        <v>0</v>
      </c>
      <c r="I41" s="101">
        <f t="shared" si="0"/>
        <v>10</v>
      </c>
      <c r="J41" s="104">
        <f t="shared" si="1"/>
        <v>0</v>
      </c>
      <c r="K41" s="101">
        <f t="shared" si="2"/>
        <v>0</v>
      </c>
      <c r="L41" s="104">
        <f>IF(K41&lt;&gt;0,VLOOKUP(K41,'Zinssätze 2018'!$B$5:$C$54,2),0)</f>
        <v>0</v>
      </c>
      <c r="M41" s="104">
        <f t="shared" si="3"/>
        <v>0</v>
      </c>
      <c r="N41" s="102">
        <f t="shared" si="4"/>
        <v>0</v>
      </c>
      <c r="O41" s="102">
        <f t="shared" si="5"/>
        <v>25</v>
      </c>
      <c r="P41" s="105">
        <f t="shared" si="6"/>
        <v>0</v>
      </c>
      <c r="Q41" s="102">
        <f t="shared" si="7"/>
        <v>0</v>
      </c>
      <c r="R41" s="105">
        <f>IF(Q41&lt;&gt;0,VLOOKUP(Q41,'Zinssätze 2018'!$B$5:$C$54,2),0)</f>
        <v>0</v>
      </c>
      <c r="S41" s="105">
        <f t="shared" si="8"/>
        <v>0</v>
      </c>
      <c r="T41" s="103">
        <f t="shared" si="9"/>
        <v>31</v>
      </c>
      <c r="U41" s="103">
        <f t="shared" si="10"/>
        <v>40</v>
      </c>
      <c r="V41" s="106">
        <f t="shared" si="17"/>
        <v>775</v>
      </c>
      <c r="W41" s="103">
        <f t="shared" si="11"/>
        <v>9</v>
      </c>
      <c r="X41" s="106">
        <f>IF(W41&lt;&gt;0,VLOOKUP(W41,'Zinssätze 2018'!$B$5:$C$54,2),0)</f>
        <v>1.81</v>
      </c>
      <c r="Y41" s="106">
        <f t="shared" si="12"/>
        <v>659.46</v>
      </c>
    </row>
    <row r="42" spans="2:25" x14ac:dyDescent="0.2">
      <c r="B42" s="42" t="s">
        <v>54</v>
      </c>
      <c r="C42" s="42">
        <v>1970</v>
      </c>
      <c r="D42" s="42">
        <v>1986</v>
      </c>
      <c r="E42" s="101">
        <f t="shared" si="13"/>
        <v>0</v>
      </c>
      <c r="F42" s="102">
        <f t="shared" si="14"/>
        <v>0</v>
      </c>
      <c r="G42" s="103">
        <f t="shared" si="15"/>
        <v>2026</v>
      </c>
      <c r="H42" s="101">
        <f t="shared" si="16"/>
        <v>0</v>
      </c>
      <c r="I42" s="101">
        <f t="shared" si="0"/>
        <v>10</v>
      </c>
      <c r="J42" s="104">
        <f t="shared" si="1"/>
        <v>0</v>
      </c>
      <c r="K42" s="101">
        <f t="shared" si="2"/>
        <v>0</v>
      </c>
      <c r="L42" s="104">
        <f>IF(K42&lt;&gt;0,VLOOKUP(K42,'Zinssätze 2018'!$B$5:$C$54,2),0)</f>
        <v>0</v>
      </c>
      <c r="M42" s="104">
        <f t="shared" si="3"/>
        <v>0</v>
      </c>
      <c r="N42" s="102">
        <f t="shared" si="4"/>
        <v>0</v>
      </c>
      <c r="O42" s="102">
        <f t="shared" si="5"/>
        <v>25</v>
      </c>
      <c r="P42" s="105">
        <f t="shared" si="6"/>
        <v>0</v>
      </c>
      <c r="Q42" s="102">
        <f t="shared" si="7"/>
        <v>0</v>
      </c>
      <c r="R42" s="105">
        <f>IF(Q42&lt;&gt;0,VLOOKUP(Q42,'Zinssätze 2018'!$B$5:$C$54,2),0)</f>
        <v>0</v>
      </c>
      <c r="S42" s="105">
        <f t="shared" si="8"/>
        <v>0</v>
      </c>
      <c r="T42" s="103">
        <f t="shared" si="9"/>
        <v>32</v>
      </c>
      <c r="U42" s="103">
        <f t="shared" si="10"/>
        <v>40</v>
      </c>
      <c r="V42" s="106">
        <f t="shared" si="17"/>
        <v>800</v>
      </c>
      <c r="W42" s="103">
        <f t="shared" si="11"/>
        <v>8</v>
      </c>
      <c r="X42" s="106">
        <f>IF(W42&lt;&gt;0,VLOOKUP(W42,'Zinssätze 2018'!$B$5:$C$54,2),0)</f>
        <v>1.68</v>
      </c>
      <c r="Y42" s="106">
        <f t="shared" si="12"/>
        <v>700.17</v>
      </c>
    </row>
    <row r="43" spans="2:25" x14ac:dyDescent="0.2">
      <c r="B43" s="42" t="s">
        <v>55</v>
      </c>
      <c r="C43" s="42">
        <v>1954</v>
      </c>
      <c r="D43" s="42">
        <v>1989</v>
      </c>
      <c r="E43" s="101">
        <f t="shared" si="13"/>
        <v>0</v>
      </c>
      <c r="F43" s="102">
        <f t="shared" si="14"/>
        <v>0</v>
      </c>
      <c r="G43" s="103">
        <f t="shared" si="15"/>
        <v>0</v>
      </c>
      <c r="H43" s="101">
        <f t="shared" si="16"/>
        <v>0</v>
      </c>
      <c r="I43" s="101">
        <f t="shared" si="0"/>
        <v>10</v>
      </c>
      <c r="J43" s="104">
        <f t="shared" si="1"/>
        <v>0</v>
      </c>
      <c r="K43" s="101">
        <f t="shared" si="2"/>
        <v>0</v>
      </c>
      <c r="L43" s="104">
        <f>IF(K43&lt;&gt;0,VLOOKUP(K43,'Zinssätze 2018'!$B$5:$C$54,2),0)</f>
        <v>0</v>
      </c>
      <c r="M43" s="104">
        <f t="shared" si="3"/>
        <v>0</v>
      </c>
      <c r="N43" s="102">
        <f t="shared" si="4"/>
        <v>0</v>
      </c>
      <c r="O43" s="102">
        <f t="shared" si="5"/>
        <v>25</v>
      </c>
      <c r="P43" s="105">
        <f t="shared" si="6"/>
        <v>0</v>
      </c>
      <c r="Q43" s="102">
        <f t="shared" si="7"/>
        <v>0</v>
      </c>
      <c r="R43" s="105">
        <f>IF(Q43&lt;&gt;0,VLOOKUP(Q43,'Zinssätze 2018'!$B$5:$C$54,2),0)</f>
        <v>0</v>
      </c>
      <c r="S43" s="105">
        <f t="shared" si="8"/>
        <v>0</v>
      </c>
      <c r="T43" s="103">
        <f t="shared" si="9"/>
        <v>0</v>
      </c>
      <c r="U43" s="103">
        <f t="shared" si="10"/>
        <v>40</v>
      </c>
      <c r="V43" s="106">
        <f t="shared" si="17"/>
        <v>0</v>
      </c>
      <c r="W43" s="103">
        <f t="shared" si="11"/>
        <v>0</v>
      </c>
      <c r="X43" s="106">
        <f>IF(W43&lt;&gt;0,VLOOKUP(W43,'Zinssätze 2018'!$B$5:$C$54,2),0)</f>
        <v>0</v>
      </c>
      <c r="Y43" s="106">
        <f t="shared" si="12"/>
        <v>0</v>
      </c>
    </row>
    <row r="44" spans="2:25" x14ac:dyDescent="0.2">
      <c r="B44" s="42" t="s">
        <v>56</v>
      </c>
      <c r="C44" s="42">
        <v>1970</v>
      </c>
      <c r="D44" s="42">
        <v>1989</v>
      </c>
      <c r="E44" s="101">
        <f t="shared" si="13"/>
        <v>0</v>
      </c>
      <c r="F44" s="102">
        <f t="shared" si="14"/>
        <v>0</v>
      </c>
      <c r="G44" s="103">
        <f t="shared" si="15"/>
        <v>2029</v>
      </c>
      <c r="H44" s="101">
        <f t="shared" si="16"/>
        <v>0</v>
      </c>
      <c r="I44" s="101">
        <f t="shared" si="0"/>
        <v>10</v>
      </c>
      <c r="J44" s="104">
        <f t="shared" si="1"/>
        <v>0</v>
      </c>
      <c r="K44" s="101">
        <f t="shared" si="2"/>
        <v>0</v>
      </c>
      <c r="L44" s="104">
        <f>IF(K44&lt;&gt;0,VLOOKUP(K44,'Zinssätze 2018'!$B$5:$C$54,2),0)</f>
        <v>0</v>
      </c>
      <c r="M44" s="104">
        <f t="shared" si="3"/>
        <v>0</v>
      </c>
      <c r="N44" s="102">
        <f t="shared" si="4"/>
        <v>0</v>
      </c>
      <c r="O44" s="102">
        <f t="shared" si="5"/>
        <v>25</v>
      </c>
      <c r="P44" s="105">
        <f t="shared" si="6"/>
        <v>0</v>
      </c>
      <c r="Q44" s="102">
        <f t="shared" si="7"/>
        <v>0</v>
      </c>
      <c r="R44" s="105">
        <f>IF(Q44&lt;&gt;0,VLOOKUP(Q44,'Zinssätze 2018'!$B$5:$C$54,2),0)</f>
        <v>0</v>
      </c>
      <c r="S44" s="105">
        <f t="shared" si="8"/>
        <v>0</v>
      </c>
      <c r="T44" s="103">
        <f t="shared" si="9"/>
        <v>29</v>
      </c>
      <c r="U44" s="103">
        <f t="shared" si="10"/>
        <v>40</v>
      </c>
      <c r="V44" s="106">
        <f t="shared" si="17"/>
        <v>725</v>
      </c>
      <c r="W44" s="103">
        <f t="shared" si="11"/>
        <v>11</v>
      </c>
      <c r="X44" s="106">
        <f>IF(W44&lt;&gt;0,VLOOKUP(W44,'Zinssätze 2018'!$B$5:$C$54,2),0)</f>
        <v>2.0299999999999998</v>
      </c>
      <c r="Y44" s="106">
        <f t="shared" si="12"/>
        <v>581.21</v>
      </c>
    </row>
    <row r="45" spans="2:25" x14ac:dyDescent="0.2">
      <c r="B45" s="42" t="s">
        <v>57</v>
      </c>
      <c r="C45" s="42">
        <v>1961</v>
      </c>
      <c r="D45" s="42">
        <v>1990</v>
      </c>
      <c r="E45" s="101">
        <f t="shared" si="13"/>
        <v>0</v>
      </c>
      <c r="F45" s="102">
        <f t="shared" si="14"/>
        <v>0</v>
      </c>
      <c r="G45" s="103">
        <f t="shared" si="15"/>
        <v>0</v>
      </c>
      <c r="H45" s="101">
        <f t="shared" si="16"/>
        <v>0</v>
      </c>
      <c r="I45" s="101">
        <f t="shared" si="0"/>
        <v>10</v>
      </c>
      <c r="J45" s="104">
        <f t="shared" si="1"/>
        <v>0</v>
      </c>
      <c r="K45" s="101">
        <f t="shared" si="2"/>
        <v>0</v>
      </c>
      <c r="L45" s="104">
        <f>IF(K45&lt;&gt;0,VLOOKUP(K45,'Zinssätze 2018'!$B$5:$C$54,2),0)</f>
        <v>0</v>
      </c>
      <c r="M45" s="104">
        <f t="shared" si="3"/>
        <v>0</v>
      </c>
      <c r="N45" s="102">
        <f t="shared" si="4"/>
        <v>0</v>
      </c>
      <c r="O45" s="102">
        <f t="shared" si="5"/>
        <v>25</v>
      </c>
      <c r="P45" s="105">
        <f t="shared" si="6"/>
        <v>0</v>
      </c>
      <c r="Q45" s="102">
        <f t="shared" si="7"/>
        <v>0</v>
      </c>
      <c r="R45" s="105">
        <f>IF(Q45&lt;&gt;0,VLOOKUP(Q45,'Zinssätze 2018'!$B$5:$C$54,2),0)</f>
        <v>0</v>
      </c>
      <c r="S45" s="105">
        <f t="shared" si="8"/>
        <v>0</v>
      </c>
      <c r="T45" s="103">
        <f t="shared" si="9"/>
        <v>0</v>
      </c>
      <c r="U45" s="103">
        <f t="shared" si="10"/>
        <v>40</v>
      </c>
      <c r="V45" s="106">
        <f t="shared" si="17"/>
        <v>0</v>
      </c>
      <c r="W45" s="103">
        <f t="shared" si="11"/>
        <v>0</v>
      </c>
      <c r="X45" s="106">
        <f>IF(W45&lt;&gt;0,VLOOKUP(W45,'Zinssätze 2018'!$B$5:$C$54,2),0)</f>
        <v>0</v>
      </c>
      <c r="Y45" s="106">
        <f t="shared" si="12"/>
        <v>0</v>
      </c>
    </row>
    <row r="46" spans="2:25" x14ac:dyDescent="0.2">
      <c r="B46" s="42" t="s">
        <v>58</v>
      </c>
      <c r="C46" s="42">
        <v>1962</v>
      </c>
      <c r="D46" s="42">
        <v>1990</v>
      </c>
      <c r="E46" s="101">
        <f t="shared" si="13"/>
        <v>0</v>
      </c>
      <c r="F46" s="102">
        <f t="shared" si="14"/>
        <v>0</v>
      </c>
      <c r="G46" s="103">
        <f t="shared" si="15"/>
        <v>0</v>
      </c>
      <c r="H46" s="101">
        <f t="shared" si="16"/>
        <v>0</v>
      </c>
      <c r="I46" s="101">
        <f t="shared" si="0"/>
        <v>10</v>
      </c>
      <c r="J46" s="104">
        <f t="shared" si="1"/>
        <v>0</v>
      </c>
      <c r="K46" s="101">
        <f t="shared" si="2"/>
        <v>0</v>
      </c>
      <c r="L46" s="104">
        <f>IF(K46&lt;&gt;0,VLOOKUP(K46,'Zinssätze 2018'!$B$5:$C$54,2),0)</f>
        <v>0</v>
      </c>
      <c r="M46" s="104">
        <f t="shared" si="3"/>
        <v>0</v>
      </c>
      <c r="N46" s="102">
        <f t="shared" si="4"/>
        <v>0</v>
      </c>
      <c r="O46" s="102">
        <f t="shared" si="5"/>
        <v>25</v>
      </c>
      <c r="P46" s="105">
        <f t="shared" si="6"/>
        <v>0</v>
      </c>
      <c r="Q46" s="102">
        <f t="shared" si="7"/>
        <v>0</v>
      </c>
      <c r="R46" s="105">
        <f>IF(Q46&lt;&gt;0,VLOOKUP(Q46,'Zinssätze 2018'!$B$5:$C$54,2),0)</f>
        <v>0</v>
      </c>
      <c r="S46" s="105">
        <f t="shared" si="8"/>
        <v>0</v>
      </c>
      <c r="T46" s="103">
        <f t="shared" si="9"/>
        <v>0</v>
      </c>
      <c r="U46" s="103">
        <f t="shared" si="10"/>
        <v>40</v>
      </c>
      <c r="V46" s="106">
        <f t="shared" si="17"/>
        <v>0</v>
      </c>
      <c r="W46" s="103">
        <f t="shared" si="11"/>
        <v>0</v>
      </c>
      <c r="X46" s="106">
        <f>IF(W46&lt;&gt;0,VLOOKUP(W46,'Zinssätze 2018'!$B$5:$C$54,2),0)</f>
        <v>0</v>
      </c>
      <c r="Y46" s="106">
        <f t="shared" si="12"/>
        <v>0</v>
      </c>
    </row>
    <row r="47" spans="2:25" x14ac:dyDescent="0.2">
      <c r="B47" s="42" t="s">
        <v>59</v>
      </c>
      <c r="C47" s="42">
        <v>1960</v>
      </c>
      <c r="D47" s="42">
        <v>1990</v>
      </c>
      <c r="E47" s="101">
        <f t="shared" si="13"/>
        <v>0</v>
      </c>
      <c r="F47" s="102">
        <f t="shared" si="14"/>
        <v>0</v>
      </c>
      <c r="G47" s="103">
        <f t="shared" si="15"/>
        <v>0</v>
      </c>
      <c r="H47" s="101">
        <f t="shared" si="16"/>
        <v>0</v>
      </c>
      <c r="I47" s="101">
        <f t="shared" si="0"/>
        <v>10</v>
      </c>
      <c r="J47" s="104">
        <f t="shared" si="1"/>
        <v>0</v>
      </c>
      <c r="K47" s="101">
        <f t="shared" si="2"/>
        <v>0</v>
      </c>
      <c r="L47" s="104">
        <f>IF(K47&lt;&gt;0,VLOOKUP(K47,'Zinssätze 2018'!$B$5:$C$54,2),0)</f>
        <v>0</v>
      </c>
      <c r="M47" s="104">
        <f t="shared" si="3"/>
        <v>0</v>
      </c>
      <c r="N47" s="102">
        <f t="shared" si="4"/>
        <v>0</v>
      </c>
      <c r="O47" s="102">
        <f t="shared" si="5"/>
        <v>25</v>
      </c>
      <c r="P47" s="105">
        <f t="shared" si="6"/>
        <v>0</v>
      </c>
      <c r="Q47" s="102">
        <f t="shared" si="7"/>
        <v>0</v>
      </c>
      <c r="R47" s="105">
        <f>IF(Q47&lt;&gt;0,VLOOKUP(Q47,'Zinssätze 2018'!$B$5:$C$54,2),0)</f>
        <v>0</v>
      </c>
      <c r="S47" s="105">
        <f t="shared" si="8"/>
        <v>0</v>
      </c>
      <c r="T47" s="103">
        <f t="shared" si="9"/>
        <v>0</v>
      </c>
      <c r="U47" s="103">
        <f t="shared" si="10"/>
        <v>40</v>
      </c>
      <c r="V47" s="106">
        <f t="shared" si="17"/>
        <v>0</v>
      </c>
      <c r="W47" s="103">
        <f t="shared" si="11"/>
        <v>0</v>
      </c>
      <c r="X47" s="106">
        <f>IF(W47&lt;&gt;0,VLOOKUP(W47,'Zinssätze 2018'!$B$5:$C$54,2),0)</f>
        <v>0</v>
      </c>
      <c r="Y47" s="106">
        <f t="shared" si="12"/>
        <v>0</v>
      </c>
    </row>
    <row r="48" spans="2:25" x14ac:dyDescent="0.2">
      <c r="B48" s="42" t="s">
        <v>60</v>
      </c>
      <c r="C48" s="42">
        <v>1964</v>
      </c>
      <c r="D48" s="42">
        <v>1990</v>
      </c>
      <c r="E48" s="101">
        <f t="shared" si="13"/>
        <v>0</v>
      </c>
      <c r="F48" s="102">
        <f t="shared" si="14"/>
        <v>0</v>
      </c>
      <c r="G48" s="103">
        <f t="shared" si="15"/>
        <v>2030</v>
      </c>
      <c r="H48" s="101">
        <f t="shared" si="16"/>
        <v>0</v>
      </c>
      <c r="I48" s="101">
        <f t="shared" si="0"/>
        <v>10</v>
      </c>
      <c r="J48" s="104">
        <f t="shared" si="1"/>
        <v>0</v>
      </c>
      <c r="K48" s="101">
        <f t="shared" si="2"/>
        <v>0</v>
      </c>
      <c r="L48" s="104">
        <f>IF(K48&lt;&gt;0,VLOOKUP(K48,'Zinssätze 2018'!$B$5:$C$54,2),0)</f>
        <v>0</v>
      </c>
      <c r="M48" s="104">
        <f t="shared" si="3"/>
        <v>0</v>
      </c>
      <c r="N48" s="102">
        <f t="shared" si="4"/>
        <v>0</v>
      </c>
      <c r="O48" s="102">
        <f t="shared" si="5"/>
        <v>25</v>
      </c>
      <c r="P48" s="105">
        <f t="shared" si="6"/>
        <v>0</v>
      </c>
      <c r="Q48" s="102">
        <f t="shared" si="7"/>
        <v>0</v>
      </c>
      <c r="R48" s="105">
        <f>IF(Q48&lt;&gt;0,VLOOKUP(Q48,'Zinssätze 2018'!$B$5:$C$54,2),0)</f>
        <v>0</v>
      </c>
      <c r="S48" s="105">
        <f t="shared" si="8"/>
        <v>0</v>
      </c>
      <c r="T48" s="103">
        <f t="shared" si="9"/>
        <v>28</v>
      </c>
      <c r="U48" s="103">
        <f t="shared" si="10"/>
        <v>40</v>
      </c>
      <c r="V48" s="106">
        <f t="shared" si="17"/>
        <v>700</v>
      </c>
      <c r="W48" s="103">
        <f t="shared" si="11"/>
        <v>12</v>
      </c>
      <c r="X48" s="106">
        <f>IF(W48&lt;&gt;0,VLOOKUP(W48,'Zinssätze 2018'!$B$5:$C$54,2),0)</f>
        <v>2.12</v>
      </c>
      <c r="Y48" s="106">
        <f t="shared" si="12"/>
        <v>544.21</v>
      </c>
    </row>
    <row r="49" spans="2:25" x14ac:dyDescent="0.2">
      <c r="B49" s="42" t="s">
        <v>61</v>
      </c>
      <c r="C49" s="42">
        <v>1953</v>
      </c>
      <c r="D49" s="42">
        <v>1991</v>
      </c>
      <c r="E49" s="101">
        <f t="shared" si="13"/>
        <v>0</v>
      </c>
      <c r="F49" s="102">
        <f t="shared" si="14"/>
        <v>0</v>
      </c>
      <c r="G49" s="103">
        <f t="shared" si="15"/>
        <v>0</v>
      </c>
      <c r="H49" s="101">
        <f t="shared" si="16"/>
        <v>0</v>
      </c>
      <c r="I49" s="101">
        <f t="shared" si="0"/>
        <v>10</v>
      </c>
      <c r="J49" s="104">
        <f t="shared" si="1"/>
        <v>0</v>
      </c>
      <c r="K49" s="101">
        <f t="shared" si="2"/>
        <v>0</v>
      </c>
      <c r="L49" s="104">
        <f>IF(K49&lt;&gt;0,VLOOKUP(K49,'Zinssätze 2018'!$B$5:$C$54,2),0)</f>
        <v>0</v>
      </c>
      <c r="M49" s="104">
        <f t="shared" si="3"/>
        <v>0</v>
      </c>
      <c r="N49" s="102">
        <f t="shared" si="4"/>
        <v>0</v>
      </c>
      <c r="O49" s="102">
        <f t="shared" si="5"/>
        <v>25</v>
      </c>
      <c r="P49" s="105">
        <f t="shared" si="6"/>
        <v>0</v>
      </c>
      <c r="Q49" s="102">
        <f t="shared" si="7"/>
        <v>0</v>
      </c>
      <c r="R49" s="105">
        <f>IF(Q49&lt;&gt;0,VLOOKUP(Q49,'Zinssätze 2018'!$B$5:$C$54,2),0)</f>
        <v>0</v>
      </c>
      <c r="S49" s="105">
        <f t="shared" si="8"/>
        <v>0</v>
      </c>
      <c r="T49" s="103">
        <f t="shared" si="9"/>
        <v>0</v>
      </c>
      <c r="U49" s="103">
        <f t="shared" si="10"/>
        <v>40</v>
      </c>
      <c r="V49" s="106">
        <f t="shared" si="17"/>
        <v>0</v>
      </c>
      <c r="W49" s="103">
        <f t="shared" si="11"/>
        <v>0</v>
      </c>
      <c r="X49" s="106">
        <f>IF(W49&lt;&gt;0,VLOOKUP(W49,'Zinssätze 2018'!$B$5:$C$54,2),0)</f>
        <v>0</v>
      </c>
      <c r="Y49" s="106">
        <f t="shared" si="12"/>
        <v>0</v>
      </c>
    </row>
    <row r="50" spans="2:25" x14ac:dyDescent="0.2">
      <c r="B50" s="42" t="s">
        <v>62</v>
      </c>
      <c r="C50" s="42">
        <v>1968</v>
      </c>
      <c r="D50" s="42">
        <v>2002</v>
      </c>
      <c r="E50" s="101">
        <f t="shared" si="13"/>
        <v>0</v>
      </c>
      <c r="F50" s="102">
        <f t="shared" si="14"/>
        <v>2027</v>
      </c>
      <c r="G50" s="103">
        <f t="shared" si="15"/>
        <v>0</v>
      </c>
      <c r="H50" s="101">
        <f t="shared" si="16"/>
        <v>0</v>
      </c>
      <c r="I50" s="101">
        <f t="shared" si="0"/>
        <v>10</v>
      </c>
      <c r="J50" s="104">
        <f t="shared" si="1"/>
        <v>0</v>
      </c>
      <c r="K50" s="101">
        <f t="shared" si="2"/>
        <v>0</v>
      </c>
      <c r="L50" s="104">
        <f>IF(K50&lt;&gt;0,VLOOKUP(K50,'Zinssätze 2018'!$B$5:$C$54,2),0)</f>
        <v>0</v>
      </c>
      <c r="M50" s="104">
        <f t="shared" si="3"/>
        <v>0</v>
      </c>
      <c r="N50" s="102">
        <f t="shared" si="4"/>
        <v>16</v>
      </c>
      <c r="O50" s="102">
        <f t="shared" si="5"/>
        <v>25</v>
      </c>
      <c r="P50" s="105">
        <f t="shared" si="6"/>
        <v>320</v>
      </c>
      <c r="Q50" s="102">
        <f t="shared" si="7"/>
        <v>9</v>
      </c>
      <c r="R50" s="105">
        <f>IF(Q50&lt;&gt;0,VLOOKUP(Q50,'Zinssätze 2018'!$B$5:$C$54,2),0)</f>
        <v>1.81</v>
      </c>
      <c r="S50" s="105">
        <f t="shared" si="8"/>
        <v>272.29000000000002</v>
      </c>
      <c r="T50" s="103">
        <f t="shared" si="9"/>
        <v>0</v>
      </c>
      <c r="U50" s="103">
        <f t="shared" si="10"/>
        <v>40</v>
      </c>
      <c r="V50" s="106">
        <f t="shared" si="17"/>
        <v>0</v>
      </c>
      <c r="W50" s="103">
        <f t="shared" si="11"/>
        <v>0</v>
      </c>
      <c r="X50" s="106">
        <f>IF(W50&lt;&gt;0,VLOOKUP(W50,'Zinssätze 2018'!$B$5:$C$54,2),0)</f>
        <v>0</v>
      </c>
      <c r="Y50" s="106">
        <f t="shared" si="12"/>
        <v>0</v>
      </c>
    </row>
    <row r="51" spans="2:25" x14ac:dyDescent="0.2">
      <c r="B51" s="42" t="s">
        <v>63</v>
      </c>
      <c r="C51" s="42">
        <v>1953</v>
      </c>
      <c r="D51" s="42">
        <v>2007</v>
      </c>
      <c r="E51" s="101">
        <f t="shared" si="13"/>
        <v>0</v>
      </c>
      <c r="F51" s="102">
        <f t="shared" si="14"/>
        <v>0</v>
      </c>
      <c r="G51" s="103">
        <f t="shared" si="15"/>
        <v>0</v>
      </c>
      <c r="H51" s="101">
        <f t="shared" si="16"/>
        <v>0</v>
      </c>
      <c r="I51" s="101">
        <f t="shared" si="0"/>
        <v>10</v>
      </c>
      <c r="J51" s="104">
        <f>ROUND($F$13*H51/I51,2)</f>
        <v>0</v>
      </c>
      <c r="K51" s="101">
        <f t="shared" si="2"/>
        <v>0</v>
      </c>
      <c r="L51" s="104">
        <f>IF(K51&lt;&gt;0,VLOOKUP(K51,'Zinssätze 2018'!$B$5:$C$54,2),0)</f>
        <v>0</v>
      </c>
      <c r="M51" s="104">
        <f t="shared" si="3"/>
        <v>0</v>
      </c>
      <c r="N51" s="102">
        <f t="shared" si="4"/>
        <v>0</v>
      </c>
      <c r="O51" s="102">
        <f t="shared" si="5"/>
        <v>25</v>
      </c>
      <c r="P51" s="105">
        <f t="shared" si="6"/>
        <v>0</v>
      </c>
      <c r="Q51" s="102">
        <f t="shared" si="7"/>
        <v>0</v>
      </c>
      <c r="R51" s="105">
        <f>IF(Q51&lt;&gt;0,VLOOKUP(Q51,'Zinssätze 2018'!$B$5:$C$54,2),0)</f>
        <v>0</v>
      </c>
      <c r="S51" s="105">
        <f t="shared" si="8"/>
        <v>0</v>
      </c>
      <c r="T51" s="103">
        <f t="shared" si="9"/>
        <v>0</v>
      </c>
      <c r="U51" s="103">
        <f t="shared" si="10"/>
        <v>40</v>
      </c>
      <c r="V51" s="106">
        <f t="shared" si="17"/>
        <v>0</v>
      </c>
      <c r="W51" s="103">
        <f t="shared" si="11"/>
        <v>0</v>
      </c>
      <c r="X51" s="106">
        <f>IF(W51&lt;&gt;0,VLOOKUP(W51,'Zinssätze 2018'!$B$5:$C$54,2),0)</f>
        <v>0</v>
      </c>
      <c r="Y51" s="106">
        <f t="shared" si="12"/>
        <v>0</v>
      </c>
    </row>
    <row r="52" spans="2:25" x14ac:dyDescent="0.2">
      <c r="B52" s="42" t="s">
        <v>64</v>
      </c>
      <c r="C52" s="42">
        <v>1988</v>
      </c>
      <c r="D52" s="42">
        <v>2008</v>
      </c>
      <c r="E52" s="101">
        <f t="shared" si="13"/>
        <v>0</v>
      </c>
      <c r="F52" s="102">
        <f t="shared" si="14"/>
        <v>2033</v>
      </c>
      <c r="G52" s="103">
        <f t="shared" si="15"/>
        <v>2048</v>
      </c>
      <c r="H52" s="101">
        <f t="shared" si="16"/>
        <v>0</v>
      </c>
      <c r="I52" s="101">
        <f t="shared" si="0"/>
        <v>10</v>
      </c>
      <c r="J52" s="104">
        <f t="shared" si="1"/>
        <v>0</v>
      </c>
      <c r="K52" s="101">
        <f t="shared" si="2"/>
        <v>0</v>
      </c>
      <c r="L52" s="104">
        <f>IF(K52&lt;&gt;0,VLOOKUP(K52,'Zinssätze 2018'!$B$5:$C$54,2),0)</f>
        <v>0</v>
      </c>
      <c r="M52" s="104">
        <f t="shared" si="3"/>
        <v>0</v>
      </c>
      <c r="N52" s="102">
        <f t="shared" si="4"/>
        <v>10</v>
      </c>
      <c r="O52" s="102">
        <f t="shared" si="5"/>
        <v>25</v>
      </c>
      <c r="P52" s="105">
        <f t="shared" si="6"/>
        <v>200</v>
      </c>
      <c r="Q52" s="102">
        <f t="shared" si="7"/>
        <v>15</v>
      </c>
      <c r="R52" s="105">
        <f>IF(Q52&lt;&gt;0,VLOOKUP(Q52,'Zinssätze 2018'!$B$5:$C$54,2),0)</f>
        <v>2.3199999999999998</v>
      </c>
      <c r="S52" s="105">
        <f t="shared" si="8"/>
        <v>141.78</v>
      </c>
      <c r="T52" s="103">
        <f t="shared" si="9"/>
        <v>10</v>
      </c>
      <c r="U52" s="103">
        <f t="shared" si="10"/>
        <v>40</v>
      </c>
      <c r="V52" s="106">
        <f t="shared" si="17"/>
        <v>250</v>
      </c>
      <c r="W52" s="103">
        <f t="shared" si="11"/>
        <v>30</v>
      </c>
      <c r="X52" s="106">
        <f>IF(W52&lt;&gt;0,VLOOKUP(W52,'Zinssätze 2018'!$B$5:$C$54,2),0)</f>
        <v>2.5099999999999998</v>
      </c>
      <c r="Y52" s="106">
        <f t="shared" si="12"/>
        <v>118.84</v>
      </c>
    </row>
    <row r="53" spans="2:25" x14ac:dyDescent="0.2">
      <c r="B53" s="42" t="s">
        <v>65</v>
      </c>
      <c r="C53" s="42">
        <v>1986</v>
      </c>
      <c r="D53" s="42">
        <v>2010</v>
      </c>
      <c r="E53" s="101">
        <f t="shared" si="13"/>
        <v>2020</v>
      </c>
      <c r="F53" s="102">
        <f t="shared" si="14"/>
        <v>2035</v>
      </c>
      <c r="G53" s="103">
        <f t="shared" si="15"/>
        <v>2050</v>
      </c>
      <c r="H53" s="101">
        <f t="shared" si="16"/>
        <v>8</v>
      </c>
      <c r="I53" s="101">
        <f t="shared" si="0"/>
        <v>10</v>
      </c>
      <c r="J53" s="104">
        <f t="shared" si="1"/>
        <v>200</v>
      </c>
      <c r="K53" s="101">
        <f t="shared" si="2"/>
        <v>2</v>
      </c>
      <c r="L53" s="104">
        <f>IF(K53&lt;&gt;0,VLOOKUP(K53,'Zinssätze 2018'!$B$5:$C$54,2),0)</f>
        <v>0.88</v>
      </c>
      <c r="M53" s="104">
        <f t="shared" si="3"/>
        <v>196.53</v>
      </c>
      <c r="N53" s="102">
        <f t="shared" si="4"/>
        <v>8</v>
      </c>
      <c r="O53" s="102">
        <f t="shared" si="5"/>
        <v>25</v>
      </c>
      <c r="P53" s="105">
        <f t="shared" si="6"/>
        <v>160</v>
      </c>
      <c r="Q53" s="102">
        <f t="shared" si="7"/>
        <v>17</v>
      </c>
      <c r="R53" s="105">
        <f>IF(Q53&lt;&gt;0,VLOOKUP(Q53,'Zinssätze 2018'!$B$5:$C$54,2),0)</f>
        <v>2.39</v>
      </c>
      <c r="S53" s="105">
        <f t="shared" si="8"/>
        <v>107.09</v>
      </c>
      <c r="T53" s="103">
        <f t="shared" si="9"/>
        <v>8</v>
      </c>
      <c r="U53" s="103">
        <f t="shared" si="10"/>
        <v>40</v>
      </c>
      <c r="V53" s="106">
        <f t="shared" si="17"/>
        <v>200</v>
      </c>
      <c r="W53" s="103">
        <f t="shared" si="11"/>
        <v>32</v>
      </c>
      <c r="X53" s="106">
        <f>IF(W53&lt;&gt;0,VLOOKUP(W53,'Zinssätze 2018'!$B$5:$C$54,2),0)</f>
        <v>2.5099999999999998</v>
      </c>
      <c r="Y53" s="106">
        <f t="shared" si="12"/>
        <v>90.47</v>
      </c>
    </row>
    <row r="54" spans="2:25" x14ac:dyDescent="0.2">
      <c r="B54" s="42" t="s">
        <v>66</v>
      </c>
      <c r="C54" s="42">
        <v>1957</v>
      </c>
      <c r="D54" s="42">
        <v>2011</v>
      </c>
      <c r="E54" s="101">
        <f t="shared" si="13"/>
        <v>2021</v>
      </c>
      <c r="F54" s="102">
        <f t="shared" si="14"/>
        <v>0</v>
      </c>
      <c r="G54" s="103">
        <f t="shared" si="15"/>
        <v>0</v>
      </c>
      <c r="H54" s="101">
        <f t="shared" si="16"/>
        <v>7</v>
      </c>
      <c r="I54" s="101">
        <v>10</v>
      </c>
      <c r="J54" s="104">
        <f t="shared" si="1"/>
        <v>175</v>
      </c>
      <c r="K54" s="101">
        <f t="shared" si="2"/>
        <v>3</v>
      </c>
      <c r="L54" s="104">
        <f>IF(K54&lt;&gt;0,VLOOKUP(K54,'Zinssätze 2018'!$B$5:$C$54,2),0)</f>
        <v>0.98</v>
      </c>
      <c r="M54" s="104">
        <f t="shared" si="3"/>
        <v>169.95</v>
      </c>
      <c r="N54" s="102">
        <v>0</v>
      </c>
      <c r="O54" s="102">
        <f t="shared" si="5"/>
        <v>25</v>
      </c>
      <c r="P54" s="105">
        <f t="shared" si="6"/>
        <v>0</v>
      </c>
      <c r="Q54" s="102">
        <f t="shared" si="7"/>
        <v>0</v>
      </c>
      <c r="R54" s="105">
        <f>IF(Q54&lt;&gt;0,VLOOKUP(Q54,'Zinssätze 2018'!$B$5:$C$54,2),0)</f>
        <v>0</v>
      </c>
      <c r="S54" s="105">
        <f t="shared" si="8"/>
        <v>0</v>
      </c>
      <c r="T54" s="103">
        <f t="shared" si="9"/>
        <v>0</v>
      </c>
      <c r="U54" s="103">
        <f t="shared" si="10"/>
        <v>40</v>
      </c>
      <c r="V54" s="106">
        <f t="shared" si="17"/>
        <v>0</v>
      </c>
      <c r="W54" s="103">
        <f t="shared" si="11"/>
        <v>0</v>
      </c>
      <c r="X54" s="106">
        <f>IF(W54&lt;&gt;0,VLOOKUP(W54,'Zinssätze 2018'!$B$5:$C$54,2),0)</f>
        <v>0</v>
      </c>
      <c r="Y54" s="106">
        <f t="shared" si="12"/>
        <v>0</v>
      </c>
    </row>
    <row r="55" spans="2:25" x14ac:dyDescent="0.2">
      <c r="B55" s="42" t="s">
        <v>67</v>
      </c>
      <c r="C55" s="42">
        <v>1966</v>
      </c>
      <c r="D55" s="42">
        <v>2012</v>
      </c>
      <c r="E55" s="101">
        <f t="shared" si="13"/>
        <v>2022</v>
      </c>
      <c r="F55" s="102">
        <f t="shared" si="14"/>
        <v>0</v>
      </c>
      <c r="G55" s="103">
        <f t="shared" si="15"/>
        <v>0</v>
      </c>
      <c r="H55" s="101">
        <f t="shared" si="16"/>
        <v>6</v>
      </c>
      <c r="I55" s="101">
        <f t="shared" si="0"/>
        <v>10</v>
      </c>
      <c r="J55" s="104">
        <f t="shared" si="1"/>
        <v>150</v>
      </c>
      <c r="K55" s="101">
        <f t="shared" si="2"/>
        <v>4</v>
      </c>
      <c r="L55" s="104">
        <f>IF(K55&lt;&gt;0,VLOOKUP(K55,'Zinssätze 2018'!$B$5:$C$54,2),0)</f>
        <v>1.1100000000000001</v>
      </c>
      <c r="M55" s="104">
        <f t="shared" si="3"/>
        <v>143.52000000000001</v>
      </c>
      <c r="N55" s="102">
        <f t="shared" si="4"/>
        <v>0</v>
      </c>
      <c r="O55" s="102">
        <f t="shared" si="5"/>
        <v>25</v>
      </c>
      <c r="P55" s="105">
        <f t="shared" si="6"/>
        <v>0</v>
      </c>
      <c r="Q55" s="102">
        <f t="shared" si="7"/>
        <v>0</v>
      </c>
      <c r="R55" s="105">
        <f>IF(Q55&lt;&gt;0,VLOOKUP(Q55,'Zinssätze 2018'!$B$5:$C$54,2),0)</f>
        <v>0</v>
      </c>
      <c r="S55" s="105">
        <f t="shared" si="8"/>
        <v>0</v>
      </c>
      <c r="T55" s="103">
        <f t="shared" si="9"/>
        <v>0</v>
      </c>
      <c r="U55" s="103">
        <f t="shared" si="10"/>
        <v>40</v>
      </c>
      <c r="V55" s="106">
        <f t="shared" si="17"/>
        <v>0</v>
      </c>
      <c r="W55" s="103">
        <f t="shared" si="11"/>
        <v>0</v>
      </c>
      <c r="X55" s="106">
        <f>IF(W55&lt;&gt;0,VLOOKUP(W55,'Zinssätze 2018'!$B$5:$C$54,2),0)</f>
        <v>0</v>
      </c>
      <c r="Y55" s="106">
        <f t="shared" si="12"/>
        <v>0</v>
      </c>
    </row>
    <row r="56" spans="2:25" x14ac:dyDescent="0.2">
      <c r="B56" s="42" t="s">
        <v>68</v>
      </c>
      <c r="C56" s="42">
        <v>1971</v>
      </c>
      <c r="D56" s="42">
        <v>2013</v>
      </c>
      <c r="E56" s="101">
        <f t="shared" si="13"/>
        <v>2023</v>
      </c>
      <c r="F56" s="102">
        <f t="shared" si="14"/>
        <v>2038</v>
      </c>
      <c r="G56" s="103">
        <f t="shared" si="15"/>
        <v>0</v>
      </c>
      <c r="H56" s="101">
        <f>IF(E56&lt;&gt;0,I56-(E56-$C$9),0)</f>
        <v>5</v>
      </c>
      <c r="I56" s="101">
        <f t="shared" si="0"/>
        <v>10</v>
      </c>
      <c r="J56" s="104">
        <f>ROUND($F$13*H56/I56,2)</f>
        <v>125</v>
      </c>
      <c r="K56" s="101">
        <f>IF(E56&lt;&gt;0,E56-$C$9,0)</f>
        <v>5</v>
      </c>
      <c r="L56" s="104">
        <f>IF(K56&lt;&gt;0,VLOOKUP(K56,'Zinssätze 2018'!$B$5:$C$54,2),0)</f>
        <v>1.25</v>
      </c>
      <c r="M56" s="104">
        <f>ROUND(J56/(1+(L56/100))^K56,2)</f>
        <v>117.47</v>
      </c>
      <c r="N56" s="102">
        <f>IF(F56&lt;&gt;0,O56-(F56-$C$9),0)</f>
        <v>5</v>
      </c>
      <c r="O56" s="102">
        <f t="shared" si="5"/>
        <v>25</v>
      </c>
      <c r="P56" s="105">
        <f>ROUND($F$14*N56/O56,2)</f>
        <v>100</v>
      </c>
      <c r="Q56" s="102">
        <f>IF(F56&lt;&gt;0,F56-$C$9,0)</f>
        <v>20</v>
      </c>
      <c r="R56" s="105">
        <f>IF(Q56&lt;&gt;0,VLOOKUP(Q56,'Zinssätze 2018'!$B$5:$C$54,2),0)</f>
        <v>2.4700000000000002</v>
      </c>
      <c r="S56" s="105">
        <f>ROUND(P56/(1+(R56/100))^Q56,2)</f>
        <v>61.39</v>
      </c>
      <c r="T56" s="103">
        <f>IF(G56&lt;&gt;0,U56-(G56-$C$9),0)</f>
        <v>0</v>
      </c>
      <c r="U56" s="103">
        <f t="shared" si="10"/>
        <v>40</v>
      </c>
      <c r="V56" s="106">
        <f>ROUND($F$15*T56/U56,2)</f>
        <v>0</v>
      </c>
      <c r="W56" s="103">
        <f>IF(G56&lt;&gt;0,G56-$C$9,0)</f>
        <v>0</v>
      </c>
      <c r="X56" s="106">
        <f>IF(W56&lt;&gt;0,VLOOKUP(W56,'Zinssätze 2018'!$B$5:$C$54,2),0)</f>
        <v>0</v>
      </c>
      <c r="Y56" s="106">
        <f>ROUND(V56/(1+(X56/100))^W56,2)</f>
        <v>0</v>
      </c>
    </row>
    <row r="57" spans="2:25" x14ac:dyDescent="0.2">
      <c r="B57" s="42" t="s">
        <v>69</v>
      </c>
      <c r="C57" s="42">
        <v>1983</v>
      </c>
      <c r="D57" s="42">
        <v>2014</v>
      </c>
      <c r="E57" s="101">
        <f t="shared" si="13"/>
        <v>2024</v>
      </c>
      <c r="F57" s="102">
        <f t="shared" si="14"/>
        <v>2039</v>
      </c>
      <c r="G57" s="103">
        <f t="shared" si="15"/>
        <v>0</v>
      </c>
      <c r="H57" s="101">
        <f>IF(E57&lt;&gt;0,I57-(E57-$C$9),0)</f>
        <v>4</v>
      </c>
      <c r="I57" s="101">
        <f t="shared" si="0"/>
        <v>10</v>
      </c>
      <c r="J57" s="104">
        <f>ROUND($F$13*H57/I57,2)</f>
        <v>100</v>
      </c>
      <c r="K57" s="101">
        <f>IF(E57&lt;&gt;0,E57-$C$9,0)</f>
        <v>6</v>
      </c>
      <c r="L57" s="104">
        <f>IF(K57&lt;&gt;0,VLOOKUP(K57,'Zinssätze 2018'!$B$5:$C$54,2),0)</f>
        <v>1.4</v>
      </c>
      <c r="M57" s="104">
        <f>ROUND(J57/(1+(L57/100))^K57,2)</f>
        <v>92</v>
      </c>
      <c r="N57" s="102">
        <f>IF(F57&lt;&gt;0,O57-(F57-$C$9),0)</f>
        <v>4</v>
      </c>
      <c r="O57" s="102">
        <f t="shared" si="5"/>
        <v>25</v>
      </c>
      <c r="P57" s="105">
        <f>ROUND($F$14*N57/O57,2)</f>
        <v>80</v>
      </c>
      <c r="Q57" s="102">
        <f>IF(F57&lt;&gt;0,F57-$C$9,0)</f>
        <v>21</v>
      </c>
      <c r="R57" s="105">
        <f>IF(Q57&lt;&gt;0,VLOOKUP(Q57,'Zinssätze 2018'!$B$5:$C$54,2),0)</f>
        <v>2.48</v>
      </c>
      <c r="S57" s="105">
        <f>ROUND(P57/(1+(R57/100))^Q57,2)</f>
        <v>47.83</v>
      </c>
      <c r="T57" s="103">
        <f>IF(G57&lt;&gt;0,U57-(G57-$C$9),0)</f>
        <v>0</v>
      </c>
      <c r="U57" s="103">
        <f t="shared" si="10"/>
        <v>40</v>
      </c>
      <c r="V57" s="106">
        <f>ROUND($F$15*T57/U57,2)</f>
        <v>0</v>
      </c>
      <c r="W57" s="103">
        <f>IF(G57&lt;&gt;0,G57-$C$9,0)</f>
        <v>0</v>
      </c>
      <c r="X57" s="106">
        <f>IF(W57&lt;&gt;0,VLOOKUP(W57,'Zinssätze 2018'!$B$5:$C$54,2),0)</f>
        <v>0</v>
      </c>
      <c r="Y57" s="106">
        <f>ROUND(V57/(1+(X57/100))^W57,2)</f>
        <v>0</v>
      </c>
    </row>
    <row r="58" spans="2:25" x14ac:dyDescent="0.2">
      <c r="B58" s="42" t="s">
        <v>70</v>
      </c>
      <c r="C58" s="42">
        <v>1964</v>
      </c>
      <c r="D58" s="42">
        <v>2015</v>
      </c>
      <c r="E58" s="101">
        <f t="shared" si="13"/>
        <v>2025</v>
      </c>
      <c r="F58" s="102">
        <f t="shared" si="14"/>
        <v>0</v>
      </c>
      <c r="G58" s="103">
        <f t="shared" si="15"/>
        <v>0</v>
      </c>
      <c r="H58" s="101">
        <f>IF(E58&lt;&gt;0,I58-(E58-$C$9),0)</f>
        <v>3</v>
      </c>
      <c r="I58" s="101">
        <f t="shared" si="0"/>
        <v>10</v>
      </c>
      <c r="J58" s="104">
        <f>ROUND($F$13*H58/I58,2)</f>
        <v>75</v>
      </c>
      <c r="K58" s="101">
        <f>IF(E58&lt;&gt;0,E58-$C$9,0)</f>
        <v>7</v>
      </c>
      <c r="L58" s="104">
        <f>IF(K58&lt;&gt;0,VLOOKUP(K58,'Zinssätze 2018'!$B$5:$C$54,2),0)</f>
        <v>1.55</v>
      </c>
      <c r="M58" s="104">
        <f>ROUND(J58/(1+(L58/100))^K58,2)</f>
        <v>67.34</v>
      </c>
      <c r="N58" s="102">
        <f>IF(F58&lt;&gt;0,O58-(F58-$C$9),0)</f>
        <v>0</v>
      </c>
      <c r="O58" s="102">
        <f t="shared" si="5"/>
        <v>25</v>
      </c>
      <c r="P58" s="105">
        <f>ROUND($F$14*N58/O58,2)</f>
        <v>0</v>
      </c>
      <c r="Q58" s="102">
        <f>IF(F58&lt;&gt;0,F58-$C$9,0)</f>
        <v>0</v>
      </c>
      <c r="R58" s="105">
        <f>IF(Q58&lt;&gt;0,VLOOKUP(Q58,'Zinssätze 2018'!$B$5:$C$54,2),0)</f>
        <v>0</v>
      </c>
      <c r="S58" s="105">
        <f>ROUND(P58/(1+(R58/100))^Q58,2)</f>
        <v>0</v>
      </c>
      <c r="T58" s="103">
        <f>IF(G58&lt;&gt;0,U58-(G58-$C$9),0)</f>
        <v>0</v>
      </c>
      <c r="U58" s="103">
        <f t="shared" si="10"/>
        <v>40</v>
      </c>
      <c r="V58" s="106">
        <f>ROUND($F$15*T58/U58,2)</f>
        <v>0</v>
      </c>
      <c r="W58" s="103">
        <f>IF(G58&lt;&gt;0,G58-$C$9,0)</f>
        <v>0</v>
      </c>
      <c r="X58" s="106">
        <f>IF(W58&lt;&gt;0,VLOOKUP(W58,'Zinssätze 2018'!$B$5:$C$54,2),0)</f>
        <v>0</v>
      </c>
      <c r="Y58" s="106">
        <f>ROUND(V58/(1+(X58/100))^W58,2)</f>
        <v>0</v>
      </c>
    </row>
    <row r="59" spans="2:25" x14ac:dyDescent="0.2">
      <c r="B59" s="43" t="s">
        <v>71</v>
      </c>
      <c r="C59" s="43">
        <v>1964</v>
      </c>
      <c r="D59" s="43">
        <v>2015</v>
      </c>
      <c r="E59" s="107">
        <f t="shared" si="13"/>
        <v>2025</v>
      </c>
      <c r="F59" s="108">
        <f t="shared" si="14"/>
        <v>0</v>
      </c>
      <c r="G59" s="109">
        <f t="shared" si="15"/>
        <v>0</v>
      </c>
      <c r="H59" s="107">
        <f>IF(E59&lt;&gt;0,I59-(E59-$C$9),0)</f>
        <v>3</v>
      </c>
      <c r="I59" s="107">
        <f t="shared" si="0"/>
        <v>10</v>
      </c>
      <c r="J59" s="110">
        <f>ROUND($F$13*H59/I59,2)</f>
        <v>75</v>
      </c>
      <c r="K59" s="107">
        <f>IF(E59&lt;&gt;0,E59-$C$9,0)</f>
        <v>7</v>
      </c>
      <c r="L59" s="110">
        <f>IF(K59&lt;&gt;0,VLOOKUP(K59,'Zinssätze 2018'!$B$5:$C$54,2),0)</f>
        <v>1.55</v>
      </c>
      <c r="M59" s="110">
        <f>ROUND(J59/(1+(L59/100))^K59,2)</f>
        <v>67.34</v>
      </c>
      <c r="N59" s="108">
        <f>IF(F59&lt;&gt;0,O59-(F59-$C$9),0)</f>
        <v>0</v>
      </c>
      <c r="O59" s="108">
        <f t="shared" si="5"/>
        <v>25</v>
      </c>
      <c r="P59" s="111">
        <f>ROUND($F$14*N59/O59,2)</f>
        <v>0</v>
      </c>
      <c r="Q59" s="108">
        <f>IF(F59&lt;&gt;0,F59-$C$9,0)</f>
        <v>0</v>
      </c>
      <c r="R59" s="111">
        <f>IF(Q59&lt;&gt;0,VLOOKUP(Q59,'Zinssätze 2018'!$B$5:$C$54,2),0)</f>
        <v>0</v>
      </c>
      <c r="S59" s="111">
        <f>ROUND(P59/(1+(R59/100))^Q59,2)</f>
        <v>0</v>
      </c>
      <c r="T59" s="109">
        <f>IF(G59&lt;&gt;0,U59-(G59-$C$9),0)</f>
        <v>0</v>
      </c>
      <c r="U59" s="109">
        <f t="shared" si="10"/>
        <v>40</v>
      </c>
      <c r="V59" s="112">
        <f>ROUND($F$15*T59/U59,2)</f>
        <v>0</v>
      </c>
      <c r="W59" s="109">
        <f>IF(G59&lt;&gt;0,G59-$C$9,0)</f>
        <v>0</v>
      </c>
      <c r="X59" s="112">
        <f>IF(W59&lt;&gt;0,VLOOKUP(W59,'Zinssätze 2018'!$B$5:$C$54,2),0)</f>
        <v>0</v>
      </c>
      <c r="Y59" s="112">
        <f>ROUND(V59/(1+(X59/100))^W59,2)</f>
        <v>0</v>
      </c>
    </row>
    <row r="60" spans="2:25" s="69" customFormat="1" ht="13.5" thickBot="1" x14ac:dyDescent="0.25">
      <c r="B60" s="123"/>
      <c r="C60" s="123"/>
      <c r="D60" s="123"/>
      <c r="E60" s="113"/>
      <c r="F60" s="114"/>
      <c r="G60" s="115"/>
      <c r="H60" s="113"/>
      <c r="I60" s="113"/>
      <c r="J60" s="116">
        <f>SUM(J23:J59)</f>
        <v>900</v>
      </c>
      <c r="K60" s="116"/>
      <c r="L60" s="116"/>
      <c r="M60" s="116">
        <f>SUM(M23:M59)</f>
        <v>854.15000000000009</v>
      </c>
      <c r="N60" s="117"/>
      <c r="O60" s="117"/>
      <c r="P60" s="117">
        <f>SUM(P23:P59)</f>
        <v>860</v>
      </c>
      <c r="Q60" s="117"/>
      <c r="R60" s="117"/>
      <c r="S60" s="117">
        <f>SUM(S23:S59)</f>
        <v>630.38000000000011</v>
      </c>
      <c r="T60" s="118"/>
      <c r="U60" s="118"/>
      <c r="V60" s="118">
        <f>SUM(V23:V59)</f>
        <v>15900</v>
      </c>
      <c r="W60" s="118"/>
      <c r="X60" s="118"/>
      <c r="Y60" s="118">
        <f>SUM(Y23:Y59)</f>
        <v>14471.28</v>
      </c>
    </row>
    <row r="61" spans="2:25" s="120" customFormat="1" x14ac:dyDescent="0.2">
      <c r="B61" s="119"/>
      <c r="C61" s="119"/>
      <c r="D61" s="119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</row>
    <row r="62" spans="2:25" x14ac:dyDescent="0.2">
      <c r="J62" s="122"/>
      <c r="M62" s="122"/>
      <c r="P62" s="122"/>
      <c r="S62" s="122"/>
      <c r="V62" s="122"/>
      <c r="Y62" s="122"/>
    </row>
    <row r="63" spans="2:25" x14ac:dyDescent="0.2">
      <c r="J63" s="122"/>
      <c r="M63" s="122"/>
      <c r="P63" s="122"/>
      <c r="S63" s="122"/>
      <c r="V63" s="122"/>
      <c r="Y63" s="122"/>
    </row>
    <row r="64" spans="2:25" x14ac:dyDescent="0.2">
      <c r="J64" s="122"/>
      <c r="M64" s="122"/>
      <c r="P64" s="122"/>
      <c r="S64" s="122"/>
      <c r="Y64" s="122"/>
    </row>
    <row r="65" spans="10:25" x14ac:dyDescent="0.2">
      <c r="J65" s="122"/>
      <c r="M65" s="122"/>
      <c r="P65" s="122"/>
      <c r="S65" s="122"/>
      <c r="Y65" s="122"/>
    </row>
    <row r="66" spans="10:25" x14ac:dyDescent="0.2">
      <c r="J66" s="122"/>
      <c r="M66" s="122"/>
      <c r="P66" s="122"/>
      <c r="S66" s="122"/>
      <c r="Y66" s="122"/>
    </row>
    <row r="67" spans="10:25" x14ac:dyDescent="0.2">
      <c r="J67" s="122"/>
      <c r="P67" s="122"/>
      <c r="S67" s="122"/>
      <c r="Y67" s="122"/>
    </row>
    <row r="68" spans="10:25" x14ac:dyDescent="0.2">
      <c r="J68" s="122"/>
      <c r="P68" s="122"/>
      <c r="S68" s="122"/>
      <c r="Y68" s="122"/>
    </row>
    <row r="69" spans="10:25" x14ac:dyDescent="0.2">
      <c r="J69" s="122"/>
      <c r="P69" s="122"/>
      <c r="S69" s="122"/>
      <c r="Y69" s="122"/>
    </row>
    <row r="70" spans="10:25" x14ac:dyDescent="0.2">
      <c r="J70" s="122"/>
      <c r="P70" s="122"/>
      <c r="S70" s="122"/>
      <c r="Y70" s="122"/>
    </row>
    <row r="71" spans="10:25" x14ac:dyDescent="0.2">
      <c r="J71" s="122"/>
      <c r="P71" s="122"/>
      <c r="S71" s="122"/>
      <c r="Y71" s="122"/>
    </row>
    <row r="72" spans="10:25" x14ac:dyDescent="0.2">
      <c r="J72" s="122"/>
      <c r="P72" s="122"/>
      <c r="S72" s="122"/>
      <c r="Y72" s="122"/>
    </row>
    <row r="73" spans="10:25" x14ac:dyDescent="0.2">
      <c r="P73" s="122"/>
      <c r="Y73" s="122"/>
    </row>
    <row r="74" spans="10:25" x14ac:dyDescent="0.2">
      <c r="P74" s="122"/>
      <c r="Y74" s="122"/>
    </row>
    <row r="75" spans="10:25" x14ac:dyDescent="0.2">
      <c r="P75" s="122"/>
      <c r="Y75" s="122"/>
    </row>
    <row r="76" spans="10:25" x14ac:dyDescent="0.2">
      <c r="P76" s="122"/>
      <c r="Y76" s="122"/>
    </row>
    <row r="77" spans="10:25" x14ac:dyDescent="0.2">
      <c r="P77" s="122"/>
      <c r="Y77" s="122"/>
    </row>
    <row r="78" spans="10:25" x14ac:dyDescent="0.2">
      <c r="Y78" s="122"/>
    </row>
    <row r="79" spans="10:25" x14ac:dyDescent="0.2">
      <c r="Y79" s="122"/>
    </row>
    <row r="80" spans="10:25" x14ac:dyDescent="0.2">
      <c r="Y80" s="122"/>
    </row>
    <row r="81" spans="25:25" x14ac:dyDescent="0.2">
      <c r="Y81" s="122"/>
    </row>
    <row r="82" spans="25:25" x14ac:dyDescent="0.2">
      <c r="Y82" s="122"/>
    </row>
    <row r="83" spans="25:25" x14ac:dyDescent="0.2">
      <c r="Y83" s="122"/>
    </row>
    <row r="84" spans="25:25" x14ac:dyDescent="0.2">
      <c r="Y84" s="122"/>
    </row>
    <row r="85" spans="25:25" x14ac:dyDescent="0.2">
      <c r="Y85" s="122"/>
    </row>
    <row r="86" spans="25:25" x14ac:dyDescent="0.2">
      <c r="Y86" s="122"/>
    </row>
    <row r="87" spans="25:25" x14ac:dyDescent="0.2">
      <c r="Y87" s="122"/>
    </row>
    <row r="88" spans="25:25" x14ac:dyDescent="0.2">
      <c r="Y88" s="122"/>
    </row>
    <row r="89" spans="25:25" x14ac:dyDescent="0.2">
      <c r="Y89" s="122"/>
    </row>
    <row r="90" spans="25:25" x14ac:dyDescent="0.2">
      <c r="Y90" s="122"/>
    </row>
    <row r="91" spans="25:25" x14ac:dyDescent="0.2">
      <c r="Y91" s="122"/>
    </row>
    <row r="92" spans="25:25" x14ac:dyDescent="0.2">
      <c r="Y92" s="122"/>
    </row>
    <row r="93" spans="25:25" x14ac:dyDescent="0.2">
      <c r="Y93" s="122"/>
    </row>
    <row r="94" spans="25:25" x14ac:dyDescent="0.2">
      <c r="Y94" s="122"/>
    </row>
    <row r="95" spans="25:25" x14ac:dyDescent="0.2">
      <c r="Y95" s="122"/>
    </row>
    <row r="96" spans="25:25" x14ac:dyDescent="0.2">
      <c r="Y96" s="122"/>
    </row>
    <row r="97" spans="25:25" x14ac:dyDescent="0.2">
      <c r="Y97" s="122"/>
    </row>
    <row r="98" spans="25:25" x14ac:dyDescent="0.2">
      <c r="Y98" s="122"/>
    </row>
    <row r="99" spans="25:25" x14ac:dyDescent="0.2">
      <c r="Y99" s="122"/>
    </row>
  </sheetData>
  <sheetProtection algorithmName="SHA-512" hashValue="1qksiGCGVYEA5nuje8wGzQKAK1HGCzb1b3xx0pV10N2EYvhDSCW2/EgJm8/D7JSlq8L7muQKoBVIgbcGhSuwQA==" saltValue="SzkYKOBrW3zxhESmhKCeJg==" spinCount="100000" sheet="1" objects="1" scenarios="1"/>
  <mergeCells count="26">
    <mergeCell ref="C5:D5"/>
    <mergeCell ref="C6:D6"/>
    <mergeCell ref="C7:D7"/>
    <mergeCell ref="U20:U21"/>
    <mergeCell ref="V20:V21"/>
    <mergeCell ref="I20:I21"/>
    <mergeCell ref="J20:J21"/>
    <mergeCell ref="K20:K21"/>
    <mergeCell ref="L20:L21"/>
    <mergeCell ref="M20:M21"/>
    <mergeCell ref="N20:N21"/>
    <mergeCell ref="C20:C21"/>
    <mergeCell ref="D20:D21"/>
    <mergeCell ref="E20:E21"/>
    <mergeCell ref="F20:F21"/>
    <mergeCell ref="G20:G21"/>
    <mergeCell ref="H20:H21"/>
    <mergeCell ref="W20:W21"/>
    <mergeCell ref="X20:X21"/>
    <mergeCell ref="Y20:Y21"/>
    <mergeCell ref="O20:O21"/>
    <mergeCell ref="P20:P21"/>
    <mergeCell ref="Q20:Q21"/>
    <mergeCell ref="R20:R21"/>
    <mergeCell ref="S20:S21"/>
    <mergeCell ref="T20:T21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  <headerFooter>
    <oddHeader>&amp;F</oddHead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D118"/>
  <sheetViews>
    <sheetView showGridLines="0" workbookViewId="0">
      <selection activeCell="F31" sqref="F30:F31"/>
    </sheetView>
  </sheetViews>
  <sheetFormatPr baseColWidth="10" defaultRowHeight="12.75" x14ac:dyDescent="0.2"/>
  <cols>
    <col min="1" max="1" width="6.85546875" style="126" customWidth="1"/>
    <col min="2" max="2" width="16.28515625" style="126" customWidth="1"/>
    <col min="3" max="3" width="16.28515625" style="125" customWidth="1"/>
    <col min="4" max="16384" width="11.42578125" style="126"/>
  </cols>
  <sheetData>
    <row r="2" spans="2:4" ht="15.75" x14ac:dyDescent="0.25">
      <c r="B2" s="124" t="s">
        <v>128</v>
      </c>
    </row>
    <row r="4" spans="2:4" x14ac:dyDescent="0.2">
      <c r="B4" s="127" t="s">
        <v>0</v>
      </c>
      <c r="C4" s="128" t="s">
        <v>1</v>
      </c>
      <c r="D4" s="129"/>
    </row>
    <row r="5" spans="2:4" x14ac:dyDescent="0.2">
      <c r="B5" s="130">
        <v>1</v>
      </c>
      <c r="C5" s="132">
        <v>0.82</v>
      </c>
      <c r="D5" s="130"/>
    </row>
    <row r="6" spans="2:4" x14ac:dyDescent="0.2">
      <c r="B6" s="130">
        <v>2</v>
      </c>
      <c r="C6" s="132">
        <v>0.88</v>
      </c>
      <c r="D6" s="130"/>
    </row>
    <row r="7" spans="2:4" x14ac:dyDescent="0.2">
      <c r="B7" s="130">
        <v>3</v>
      </c>
      <c r="C7" s="132">
        <v>0.98</v>
      </c>
      <c r="D7" s="130"/>
    </row>
    <row r="8" spans="2:4" x14ac:dyDescent="0.2">
      <c r="B8" s="130">
        <v>4</v>
      </c>
      <c r="C8" s="132">
        <v>1.1100000000000001</v>
      </c>
      <c r="D8" s="130"/>
    </row>
    <row r="9" spans="2:4" x14ac:dyDescent="0.2">
      <c r="B9" s="130">
        <v>5</v>
      </c>
      <c r="C9" s="132">
        <v>1.25</v>
      </c>
      <c r="D9" s="130"/>
    </row>
    <row r="10" spans="2:4" x14ac:dyDescent="0.2">
      <c r="B10" s="130">
        <v>6</v>
      </c>
      <c r="C10" s="132">
        <v>1.4</v>
      </c>
      <c r="D10" s="130"/>
    </row>
    <row r="11" spans="2:4" x14ac:dyDescent="0.2">
      <c r="B11" s="130">
        <v>7</v>
      </c>
      <c r="C11" s="132">
        <v>1.55</v>
      </c>
      <c r="D11" s="130"/>
    </row>
    <row r="12" spans="2:4" x14ac:dyDescent="0.2">
      <c r="B12" s="130">
        <v>8</v>
      </c>
      <c r="C12" s="132">
        <v>1.68</v>
      </c>
      <c r="D12" s="130"/>
    </row>
    <row r="13" spans="2:4" x14ac:dyDescent="0.2">
      <c r="B13" s="130">
        <v>9</v>
      </c>
      <c r="C13" s="132">
        <v>1.81</v>
      </c>
      <c r="D13" s="130"/>
    </row>
    <row r="14" spans="2:4" x14ac:dyDescent="0.2">
      <c r="B14" s="130">
        <v>10</v>
      </c>
      <c r="C14" s="132">
        <v>1.93</v>
      </c>
      <c r="D14" s="130"/>
    </row>
    <row r="15" spans="2:4" x14ac:dyDescent="0.2">
      <c r="B15" s="130">
        <v>11</v>
      </c>
      <c r="C15" s="132">
        <v>2.0299999999999998</v>
      </c>
      <c r="D15" s="130"/>
    </row>
    <row r="16" spans="2:4" x14ac:dyDescent="0.2">
      <c r="B16" s="130">
        <v>12</v>
      </c>
      <c r="C16" s="132">
        <v>2.12</v>
      </c>
      <c r="D16" s="130"/>
    </row>
    <row r="17" spans="2:4" x14ac:dyDescent="0.2">
      <c r="B17" s="130">
        <v>13</v>
      </c>
      <c r="C17" s="132">
        <v>2.2000000000000002</v>
      </c>
      <c r="D17" s="130"/>
    </row>
    <row r="18" spans="2:4" x14ac:dyDescent="0.2">
      <c r="B18" s="130">
        <v>14</v>
      </c>
      <c r="C18" s="132">
        <v>2.27</v>
      </c>
      <c r="D18" s="130"/>
    </row>
    <row r="19" spans="2:4" x14ac:dyDescent="0.2">
      <c r="B19" s="130">
        <v>15</v>
      </c>
      <c r="C19" s="132">
        <v>2.3199999999999998</v>
      </c>
      <c r="D19" s="130"/>
    </row>
    <row r="20" spans="2:4" x14ac:dyDescent="0.2">
      <c r="B20" s="130">
        <v>16</v>
      </c>
      <c r="C20" s="132">
        <v>2.36</v>
      </c>
      <c r="D20" s="130"/>
    </row>
    <row r="21" spans="2:4" x14ac:dyDescent="0.2">
      <c r="B21" s="130">
        <v>17</v>
      </c>
      <c r="C21" s="132">
        <v>2.39</v>
      </c>
      <c r="D21" s="130"/>
    </row>
    <row r="22" spans="2:4" x14ac:dyDescent="0.2">
      <c r="B22" s="130">
        <v>18</v>
      </c>
      <c r="C22" s="132">
        <v>2.42</v>
      </c>
      <c r="D22" s="130"/>
    </row>
    <row r="23" spans="2:4" x14ac:dyDescent="0.2">
      <c r="B23" s="130">
        <v>19</v>
      </c>
      <c r="C23" s="132">
        <v>2.4500000000000002</v>
      </c>
      <c r="D23" s="130"/>
    </row>
    <row r="24" spans="2:4" x14ac:dyDescent="0.2">
      <c r="B24" s="130">
        <v>20</v>
      </c>
      <c r="C24" s="132">
        <v>2.4700000000000002</v>
      </c>
      <c r="D24" s="130"/>
    </row>
    <row r="25" spans="2:4" x14ac:dyDescent="0.2">
      <c r="B25" s="130">
        <v>21</v>
      </c>
      <c r="C25" s="132">
        <v>2.48</v>
      </c>
      <c r="D25" s="130"/>
    </row>
    <row r="26" spans="2:4" x14ac:dyDescent="0.2">
      <c r="B26" s="130">
        <v>22</v>
      </c>
      <c r="C26" s="132">
        <v>2.4900000000000002</v>
      </c>
      <c r="D26" s="130"/>
    </row>
    <row r="27" spans="2:4" x14ac:dyDescent="0.2">
      <c r="B27" s="130">
        <v>23</v>
      </c>
      <c r="C27" s="132">
        <v>2.5</v>
      </c>
      <c r="D27" s="130"/>
    </row>
    <row r="28" spans="2:4" x14ac:dyDescent="0.2">
      <c r="B28" s="130">
        <v>24</v>
      </c>
      <c r="C28" s="132">
        <v>2.5099999999999998</v>
      </c>
      <c r="D28" s="130"/>
    </row>
    <row r="29" spans="2:4" x14ac:dyDescent="0.2">
      <c r="B29" s="130">
        <v>25</v>
      </c>
      <c r="C29" s="132">
        <v>2.5099999999999998</v>
      </c>
      <c r="D29" s="130"/>
    </row>
    <row r="30" spans="2:4" x14ac:dyDescent="0.2">
      <c r="B30" s="130">
        <v>26</v>
      </c>
      <c r="C30" s="132">
        <v>2.5099999999999998</v>
      </c>
      <c r="D30" s="130"/>
    </row>
    <row r="31" spans="2:4" x14ac:dyDescent="0.2">
      <c r="B31" s="130">
        <v>27</v>
      </c>
      <c r="C31" s="132">
        <v>2.5099999999999998</v>
      </c>
      <c r="D31" s="130"/>
    </row>
    <row r="32" spans="2:4" x14ac:dyDescent="0.2">
      <c r="B32" s="130">
        <v>28</v>
      </c>
      <c r="C32" s="132">
        <v>2.5099999999999998</v>
      </c>
      <c r="D32" s="130"/>
    </row>
    <row r="33" spans="2:4" x14ac:dyDescent="0.2">
      <c r="B33" s="130">
        <v>29</v>
      </c>
      <c r="C33" s="132">
        <v>2.5099999999999998</v>
      </c>
      <c r="D33" s="130"/>
    </row>
    <row r="34" spans="2:4" x14ac:dyDescent="0.2">
      <c r="B34" s="130">
        <v>30</v>
      </c>
      <c r="C34" s="132">
        <v>2.5099999999999998</v>
      </c>
      <c r="D34" s="130"/>
    </row>
    <row r="35" spans="2:4" x14ac:dyDescent="0.2">
      <c r="B35" s="130">
        <v>31</v>
      </c>
      <c r="C35" s="132">
        <v>2.5099999999999998</v>
      </c>
      <c r="D35" s="130"/>
    </row>
    <row r="36" spans="2:4" x14ac:dyDescent="0.2">
      <c r="B36" s="130">
        <v>32</v>
      </c>
      <c r="C36" s="132">
        <v>2.5099999999999998</v>
      </c>
      <c r="D36" s="130"/>
    </row>
    <row r="37" spans="2:4" x14ac:dyDescent="0.2">
      <c r="B37" s="130">
        <v>33</v>
      </c>
      <c r="C37" s="132">
        <v>2.5099999999999998</v>
      </c>
      <c r="D37" s="130"/>
    </row>
    <row r="38" spans="2:4" x14ac:dyDescent="0.2">
      <c r="B38" s="130">
        <v>34</v>
      </c>
      <c r="C38" s="132">
        <v>2.5099999999999998</v>
      </c>
      <c r="D38" s="130"/>
    </row>
    <row r="39" spans="2:4" x14ac:dyDescent="0.2">
      <c r="B39" s="130">
        <v>35</v>
      </c>
      <c r="C39" s="132">
        <v>2.5099999999999998</v>
      </c>
      <c r="D39" s="130"/>
    </row>
    <row r="40" spans="2:4" x14ac:dyDescent="0.2">
      <c r="B40" s="130">
        <v>36</v>
      </c>
      <c r="C40" s="132">
        <v>2.52</v>
      </c>
      <c r="D40" s="130"/>
    </row>
    <row r="41" spans="2:4" x14ac:dyDescent="0.2">
      <c r="B41" s="130">
        <v>37</v>
      </c>
      <c r="C41" s="132">
        <v>2.52</v>
      </c>
      <c r="D41" s="130"/>
    </row>
    <row r="42" spans="2:4" x14ac:dyDescent="0.2">
      <c r="B42" s="130">
        <v>38</v>
      </c>
      <c r="C42" s="132">
        <v>2.52</v>
      </c>
      <c r="D42" s="130"/>
    </row>
    <row r="43" spans="2:4" x14ac:dyDescent="0.2">
      <c r="B43" s="130">
        <v>39</v>
      </c>
      <c r="C43" s="132">
        <v>2.52</v>
      </c>
      <c r="D43" s="130"/>
    </row>
    <row r="44" spans="2:4" x14ac:dyDescent="0.2">
      <c r="B44" s="130">
        <v>40</v>
      </c>
      <c r="C44" s="132">
        <v>2.52</v>
      </c>
      <c r="D44" s="130"/>
    </row>
    <row r="45" spans="2:4" x14ac:dyDescent="0.2">
      <c r="B45" s="130">
        <v>41</v>
      </c>
      <c r="C45" s="132">
        <v>2.52</v>
      </c>
      <c r="D45" s="130"/>
    </row>
    <row r="46" spans="2:4" x14ac:dyDescent="0.2">
      <c r="B46" s="130">
        <v>42</v>
      </c>
      <c r="C46" s="132">
        <v>2.5099999999999998</v>
      </c>
      <c r="D46" s="130"/>
    </row>
    <row r="47" spans="2:4" x14ac:dyDescent="0.2">
      <c r="B47" s="130">
        <v>43</v>
      </c>
      <c r="C47" s="132">
        <v>2.5099999999999998</v>
      </c>
      <c r="D47" s="130"/>
    </row>
    <row r="48" spans="2:4" x14ac:dyDescent="0.2">
      <c r="B48" s="130">
        <v>44</v>
      </c>
      <c r="C48" s="132">
        <v>2.5099999999999998</v>
      </c>
      <c r="D48" s="130"/>
    </row>
    <row r="49" spans="2:4" x14ac:dyDescent="0.2">
      <c r="B49" s="130">
        <v>45</v>
      </c>
      <c r="C49" s="132">
        <v>2.5099999999999998</v>
      </c>
      <c r="D49" s="130"/>
    </row>
    <row r="50" spans="2:4" x14ac:dyDescent="0.2">
      <c r="B50" s="130">
        <v>46</v>
      </c>
      <c r="C50" s="132">
        <v>2.5099999999999998</v>
      </c>
      <c r="D50" s="130"/>
    </row>
    <row r="51" spans="2:4" x14ac:dyDescent="0.2">
      <c r="B51" s="130">
        <v>47</v>
      </c>
      <c r="C51" s="132">
        <v>2.5099999999999998</v>
      </c>
      <c r="D51" s="130"/>
    </row>
    <row r="52" spans="2:4" x14ac:dyDescent="0.2">
      <c r="B52" s="130">
        <v>48</v>
      </c>
      <c r="C52" s="132">
        <v>2.5099999999999998</v>
      </c>
      <c r="D52" s="130"/>
    </row>
    <row r="53" spans="2:4" x14ac:dyDescent="0.2">
      <c r="B53" s="130">
        <v>49</v>
      </c>
      <c r="C53" s="132">
        <v>2.5099999999999998</v>
      </c>
      <c r="D53" s="130"/>
    </row>
    <row r="54" spans="2:4" x14ac:dyDescent="0.2">
      <c r="B54" s="130">
        <v>50</v>
      </c>
      <c r="C54" s="132">
        <v>2.5099999999999998</v>
      </c>
      <c r="D54" s="130"/>
    </row>
    <row r="55" spans="2:4" x14ac:dyDescent="0.2">
      <c r="B55" s="130"/>
      <c r="C55" s="131"/>
      <c r="D55" s="130"/>
    </row>
    <row r="56" spans="2:4" x14ac:dyDescent="0.2">
      <c r="B56" s="130"/>
      <c r="C56" s="131"/>
      <c r="D56" s="130"/>
    </row>
    <row r="57" spans="2:4" x14ac:dyDescent="0.2">
      <c r="B57" s="130"/>
      <c r="C57" s="131"/>
      <c r="D57" s="130"/>
    </row>
    <row r="58" spans="2:4" x14ac:dyDescent="0.2">
      <c r="B58" s="130"/>
      <c r="C58" s="131"/>
      <c r="D58" s="130"/>
    </row>
    <row r="59" spans="2:4" x14ac:dyDescent="0.2">
      <c r="B59" s="130"/>
      <c r="C59" s="131"/>
      <c r="D59" s="130"/>
    </row>
    <row r="60" spans="2:4" x14ac:dyDescent="0.2">
      <c r="B60" s="130"/>
      <c r="C60" s="131"/>
      <c r="D60" s="130"/>
    </row>
    <row r="61" spans="2:4" x14ac:dyDescent="0.2">
      <c r="B61" s="130"/>
      <c r="C61" s="131"/>
      <c r="D61" s="130"/>
    </row>
    <row r="62" spans="2:4" x14ac:dyDescent="0.2">
      <c r="B62" s="130"/>
      <c r="C62" s="131"/>
      <c r="D62" s="130"/>
    </row>
    <row r="63" spans="2:4" x14ac:dyDescent="0.2">
      <c r="B63" s="130"/>
      <c r="C63" s="131"/>
      <c r="D63" s="130"/>
    </row>
    <row r="64" spans="2:4" x14ac:dyDescent="0.2">
      <c r="B64" s="130"/>
      <c r="C64" s="131"/>
      <c r="D64" s="130"/>
    </row>
    <row r="65" spans="2:4" x14ac:dyDescent="0.2">
      <c r="B65" s="130"/>
      <c r="C65" s="131"/>
      <c r="D65" s="130"/>
    </row>
    <row r="66" spans="2:4" x14ac:dyDescent="0.2">
      <c r="B66" s="130"/>
      <c r="C66" s="131"/>
      <c r="D66" s="130"/>
    </row>
    <row r="67" spans="2:4" x14ac:dyDescent="0.2">
      <c r="B67" s="130"/>
      <c r="C67" s="131"/>
      <c r="D67" s="130"/>
    </row>
    <row r="68" spans="2:4" x14ac:dyDescent="0.2">
      <c r="B68" s="130"/>
      <c r="C68" s="131"/>
      <c r="D68" s="130"/>
    </row>
    <row r="69" spans="2:4" x14ac:dyDescent="0.2">
      <c r="B69" s="130"/>
      <c r="C69" s="131"/>
      <c r="D69" s="130"/>
    </row>
    <row r="70" spans="2:4" x14ac:dyDescent="0.2">
      <c r="B70" s="130"/>
      <c r="C70" s="131"/>
      <c r="D70" s="130"/>
    </row>
    <row r="71" spans="2:4" x14ac:dyDescent="0.2">
      <c r="B71" s="130"/>
      <c r="C71" s="131"/>
      <c r="D71" s="130"/>
    </row>
    <row r="72" spans="2:4" x14ac:dyDescent="0.2">
      <c r="B72" s="130"/>
      <c r="C72" s="131"/>
      <c r="D72" s="130"/>
    </row>
    <row r="73" spans="2:4" x14ac:dyDescent="0.2">
      <c r="B73" s="130"/>
      <c r="C73" s="131"/>
      <c r="D73" s="130"/>
    </row>
    <row r="74" spans="2:4" x14ac:dyDescent="0.2">
      <c r="B74" s="130"/>
      <c r="C74" s="131"/>
      <c r="D74" s="130"/>
    </row>
    <row r="75" spans="2:4" x14ac:dyDescent="0.2">
      <c r="B75" s="130"/>
      <c r="C75" s="131"/>
      <c r="D75" s="130"/>
    </row>
    <row r="76" spans="2:4" x14ac:dyDescent="0.2">
      <c r="B76" s="130"/>
      <c r="C76" s="131"/>
      <c r="D76" s="130"/>
    </row>
    <row r="77" spans="2:4" x14ac:dyDescent="0.2">
      <c r="B77" s="130"/>
      <c r="C77" s="131"/>
      <c r="D77" s="130"/>
    </row>
    <row r="78" spans="2:4" x14ac:dyDescent="0.2">
      <c r="B78" s="130"/>
      <c r="C78" s="131"/>
      <c r="D78" s="130"/>
    </row>
    <row r="79" spans="2:4" x14ac:dyDescent="0.2">
      <c r="B79" s="130"/>
      <c r="C79" s="131"/>
      <c r="D79" s="130"/>
    </row>
    <row r="80" spans="2:4" x14ac:dyDescent="0.2">
      <c r="B80" s="130"/>
      <c r="C80" s="131"/>
      <c r="D80" s="130"/>
    </row>
    <row r="81" spans="2:4" x14ac:dyDescent="0.2">
      <c r="B81" s="130"/>
      <c r="C81" s="131"/>
      <c r="D81" s="130"/>
    </row>
    <row r="82" spans="2:4" x14ac:dyDescent="0.2">
      <c r="B82" s="130"/>
      <c r="C82" s="131"/>
      <c r="D82" s="130"/>
    </row>
    <row r="83" spans="2:4" x14ac:dyDescent="0.2">
      <c r="B83" s="130"/>
      <c r="C83" s="131"/>
      <c r="D83" s="130"/>
    </row>
    <row r="84" spans="2:4" x14ac:dyDescent="0.2">
      <c r="B84" s="130"/>
      <c r="C84" s="131"/>
      <c r="D84" s="130"/>
    </row>
    <row r="85" spans="2:4" x14ac:dyDescent="0.2">
      <c r="B85" s="130"/>
      <c r="C85" s="131"/>
      <c r="D85" s="130"/>
    </row>
    <row r="86" spans="2:4" x14ac:dyDescent="0.2">
      <c r="B86" s="130"/>
      <c r="C86" s="131"/>
      <c r="D86" s="130"/>
    </row>
    <row r="87" spans="2:4" x14ac:dyDescent="0.2">
      <c r="B87" s="130"/>
      <c r="C87" s="131"/>
      <c r="D87" s="130"/>
    </row>
    <row r="88" spans="2:4" x14ac:dyDescent="0.2">
      <c r="B88" s="130"/>
      <c r="C88" s="131"/>
      <c r="D88" s="130"/>
    </row>
    <row r="89" spans="2:4" x14ac:dyDescent="0.2">
      <c r="B89" s="130"/>
      <c r="C89" s="131"/>
      <c r="D89" s="130"/>
    </row>
    <row r="90" spans="2:4" x14ac:dyDescent="0.2">
      <c r="B90" s="130"/>
      <c r="C90" s="131"/>
      <c r="D90" s="130"/>
    </row>
    <row r="91" spans="2:4" x14ac:dyDescent="0.2">
      <c r="B91" s="130"/>
      <c r="C91" s="131"/>
      <c r="D91" s="130"/>
    </row>
    <row r="92" spans="2:4" x14ac:dyDescent="0.2">
      <c r="B92" s="130"/>
      <c r="C92" s="131"/>
      <c r="D92" s="130"/>
    </row>
    <row r="93" spans="2:4" x14ac:dyDescent="0.2">
      <c r="B93" s="130"/>
      <c r="C93" s="131"/>
      <c r="D93" s="130"/>
    </row>
    <row r="94" spans="2:4" x14ac:dyDescent="0.2">
      <c r="B94" s="130"/>
      <c r="C94" s="131"/>
      <c r="D94" s="130"/>
    </row>
    <row r="95" spans="2:4" x14ac:dyDescent="0.2">
      <c r="B95" s="130"/>
      <c r="C95" s="131"/>
      <c r="D95" s="130"/>
    </row>
    <row r="96" spans="2:4" x14ac:dyDescent="0.2">
      <c r="B96" s="130"/>
      <c r="C96" s="131"/>
      <c r="D96" s="130"/>
    </row>
    <row r="97" spans="2:4" x14ac:dyDescent="0.2">
      <c r="B97" s="130"/>
      <c r="C97" s="131"/>
      <c r="D97" s="130"/>
    </row>
    <row r="98" spans="2:4" x14ac:dyDescent="0.2">
      <c r="B98" s="130"/>
      <c r="C98" s="131"/>
      <c r="D98" s="130"/>
    </row>
    <row r="99" spans="2:4" x14ac:dyDescent="0.2">
      <c r="B99" s="130"/>
      <c r="C99" s="131"/>
      <c r="D99" s="130"/>
    </row>
    <row r="100" spans="2:4" x14ac:dyDescent="0.2">
      <c r="B100" s="130"/>
      <c r="C100" s="131"/>
      <c r="D100" s="130"/>
    </row>
    <row r="101" spans="2:4" x14ac:dyDescent="0.2">
      <c r="B101" s="130"/>
      <c r="C101" s="131"/>
      <c r="D101" s="130"/>
    </row>
    <row r="102" spans="2:4" x14ac:dyDescent="0.2">
      <c r="B102" s="130"/>
      <c r="C102" s="131"/>
      <c r="D102" s="130"/>
    </row>
    <row r="103" spans="2:4" x14ac:dyDescent="0.2">
      <c r="B103" s="130"/>
      <c r="C103" s="131"/>
      <c r="D103" s="130"/>
    </row>
    <row r="104" spans="2:4" x14ac:dyDescent="0.2">
      <c r="B104" s="130"/>
      <c r="C104" s="131"/>
      <c r="D104" s="130"/>
    </row>
    <row r="105" spans="2:4" x14ac:dyDescent="0.2">
      <c r="B105" s="130"/>
      <c r="C105" s="131"/>
      <c r="D105" s="130"/>
    </row>
    <row r="106" spans="2:4" x14ac:dyDescent="0.2">
      <c r="B106" s="130"/>
      <c r="C106" s="131"/>
      <c r="D106" s="130"/>
    </row>
    <row r="107" spans="2:4" x14ac:dyDescent="0.2">
      <c r="B107" s="130"/>
      <c r="C107" s="131"/>
      <c r="D107" s="130"/>
    </row>
    <row r="108" spans="2:4" x14ac:dyDescent="0.2">
      <c r="B108" s="130"/>
      <c r="C108" s="131"/>
      <c r="D108" s="130"/>
    </row>
    <row r="109" spans="2:4" x14ac:dyDescent="0.2">
      <c r="B109" s="130"/>
      <c r="C109" s="131"/>
      <c r="D109" s="130"/>
    </row>
    <row r="110" spans="2:4" x14ac:dyDescent="0.2">
      <c r="B110" s="130"/>
      <c r="C110" s="131"/>
      <c r="D110" s="130"/>
    </row>
    <row r="111" spans="2:4" x14ac:dyDescent="0.2">
      <c r="B111" s="130"/>
      <c r="C111" s="131"/>
      <c r="D111" s="130"/>
    </row>
    <row r="112" spans="2:4" x14ac:dyDescent="0.2">
      <c r="B112" s="130"/>
      <c r="C112" s="131"/>
      <c r="D112" s="130"/>
    </row>
    <row r="113" spans="2:4" x14ac:dyDescent="0.2">
      <c r="B113" s="130"/>
      <c r="C113" s="131"/>
      <c r="D113" s="130"/>
    </row>
    <row r="114" spans="2:4" x14ac:dyDescent="0.2">
      <c r="B114" s="130"/>
      <c r="C114" s="131"/>
      <c r="D114" s="130"/>
    </row>
    <row r="115" spans="2:4" x14ac:dyDescent="0.2">
      <c r="B115" s="130"/>
      <c r="C115" s="131"/>
      <c r="D115" s="130"/>
    </row>
    <row r="116" spans="2:4" x14ac:dyDescent="0.2">
      <c r="B116" s="130"/>
      <c r="C116" s="131"/>
      <c r="D116" s="130"/>
    </row>
    <row r="117" spans="2:4" x14ac:dyDescent="0.2">
      <c r="B117" s="130"/>
      <c r="C117" s="131"/>
      <c r="D117" s="130"/>
    </row>
    <row r="118" spans="2:4" x14ac:dyDescent="0.2">
      <c r="B118" s="130"/>
      <c r="C118" s="131"/>
      <c r="D118" s="130"/>
    </row>
  </sheetData>
  <sheetProtection algorithmName="SHA-512" hashValue="XGhfkp2VdzWVmbM9JaHNQEgLWFyPoF/sfBZ9U9H5CsWBt3J1g//2bIAAXm/+MCaR/elpSNV19kkniFPOIn2Gmw==" saltValue="qSu3g3PiERBdGTuJsnGsEA==" spinCount="100000" sheet="1" objects="1" scenario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&amp;F</oddHeader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Y99"/>
  <sheetViews>
    <sheetView showGridLines="0" zoomScale="80" zoomScaleNormal="80" workbookViewId="0">
      <pane ySplit="21" topLeftCell="A22" activePane="bottomLeft" state="frozen"/>
      <selection pane="bottomLeft" activeCell="C7" sqref="C7:D7"/>
    </sheetView>
  </sheetViews>
  <sheetFormatPr baseColWidth="10" defaultColWidth="10.85546875" defaultRowHeight="12.75" x14ac:dyDescent="0.2"/>
  <cols>
    <col min="1" max="1" width="7.42578125" style="63" customWidth="1"/>
    <col min="2" max="2" width="32.7109375" style="63" bestFit="1" customWidth="1"/>
    <col min="3" max="4" width="10.85546875" style="63"/>
    <col min="5" max="16" width="12.42578125" style="63" customWidth="1"/>
    <col min="17" max="17" width="13.7109375" style="63" bestFit="1" customWidth="1"/>
    <col min="18" max="25" width="12.42578125" style="63" customWidth="1"/>
    <col min="26" max="16384" width="10.85546875" style="63"/>
  </cols>
  <sheetData>
    <row r="3" spans="2:23" ht="15.75" x14ac:dyDescent="0.25">
      <c r="B3" s="62" t="s">
        <v>28</v>
      </c>
    </row>
    <row r="4" spans="2:23" x14ac:dyDescent="0.2">
      <c r="B4" s="64"/>
    </row>
    <row r="5" spans="2:23" x14ac:dyDescent="0.2">
      <c r="B5" s="65" t="s">
        <v>76</v>
      </c>
      <c r="C5" s="136" t="str">
        <f>Eingabenblatt_Legende_Hinweise!D6</f>
        <v>XY GmbH/eG</v>
      </c>
      <c r="D5" s="137"/>
    </row>
    <row r="6" spans="2:23" x14ac:dyDescent="0.2">
      <c r="B6" s="66" t="s">
        <v>77</v>
      </c>
      <c r="C6" s="138">
        <f>Eingabenblatt_Legende_Hinweise!D8</f>
        <v>10123</v>
      </c>
      <c r="D6" s="138"/>
    </row>
    <row r="7" spans="2:23" x14ac:dyDescent="0.2">
      <c r="B7" s="67" t="s">
        <v>89</v>
      </c>
      <c r="C7" s="139">
        <f>Eingabenblatt_Legende_Hinweise!D10-3</f>
        <v>2017</v>
      </c>
      <c r="D7" s="140"/>
    </row>
    <row r="9" spans="2:23" x14ac:dyDescent="0.2">
      <c r="B9" s="63" t="s">
        <v>27</v>
      </c>
      <c r="C9" s="63">
        <f>C7</f>
        <v>2017</v>
      </c>
    </row>
    <row r="10" spans="2:23" x14ac:dyDescent="0.2">
      <c r="K10" s="68" t="s">
        <v>29</v>
      </c>
      <c r="L10" s="68"/>
      <c r="M10" s="69"/>
      <c r="N10" s="69" t="s">
        <v>33</v>
      </c>
      <c r="O10" s="69"/>
      <c r="Q10" s="69" t="s">
        <v>126</v>
      </c>
      <c r="R10" s="69" t="s">
        <v>126</v>
      </c>
    </row>
    <row r="11" spans="2:23" x14ac:dyDescent="0.2">
      <c r="B11" s="63" t="s">
        <v>91</v>
      </c>
      <c r="C11" s="40">
        <v>67</v>
      </c>
      <c r="K11" s="68" t="s">
        <v>86</v>
      </c>
      <c r="L11" s="68" t="s">
        <v>87</v>
      </c>
      <c r="M11" s="69"/>
      <c r="N11" s="68" t="s">
        <v>86</v>
      </c>
      <c r="O11" s="68" t="s">
        <v>87</v>
      </c>
      <c r="Q11" s="69" t="s">
        <v>86</v>
      </c>
      <c r="R11" s="69" t="s">
        <v>87</v>
      </c>
    </row>
    <row r="12" spans="2:23" x14ac:dyDescent="0.2">
      <c r="F12" s="71"/>
    </row>
    <row r="13" spans="2:23" x14ac:dyDescent="0.2">
      <c r="B13" s="63" t="s">
        <v>110</v>
      </c>
      <c r="C13" s="40">
        <v>10</v>
      </c>
      <c r="D13" s="63" t="s">
        <v>0</v>
      </c>
      <c r="E13" s="72" t="s">
        <v>79</v>
      </c>
      <c r="F13" s="41">
        <v>250</v>
      </c>
      <c r="H13" s="73" t="s">
        <v>82</v>
      </c>
      <c r="I13" s="74">
        <f>M60</f>
        <v>884.42000000000007</v>
      </c>
      <c r="K13" s="75">
        <f>J60-M60</f>
        <v>65.579999999999927</v>
      </c>
      <c r="L13" s="75">
        <v>0</v>
      </c>
      <c r="N13" s="75">
        <f>J60</f>
        <v>950</v>
      </c>
      <c r="O13" s="75">
        <v>0</v>
      </c>
      <c r="T13" s="76" t="s">
        <v>30</v>
      </c>
      <c r="U13" s="76"/>
      <c r="V13" s="76"/>
      <c r="W13" s="77">
        <f>R17</f>
        <v>14743.019999999999</v>
      </c>
    </row>
    <row r="14" spans="2:23" x14ac:dyDescent="0.2">
      <c r="B14" s="63" t="s">
        <v>111</v>
      </c>
      <c r="C14" s="40">
        <v>25</v>
      </c>
      <c r="D14" s="63" t="s">
        <v>0</v>
      </c>
      <c r="E14" s="78" t="s">
        <v>80</v>
      </c>
      <c r="F14" s="41">
        <v>500</v>
      </c>
      <c r="H14" s="79" t="s">
        <v>83</v>
      </c>
      <c r="I14" s="80">
        <f>S60</f>
        <v>510.90999999999997</v>
      </c>
      <c r="K14" s="75">
        <f>P60-S60</f>
        <v>249.09000000000003</v>
      </c>
      <c r="L14" s="75">
        <v>0</v>
      </c>
      <c r="N14" s="75">
        <f>P60</f>
        <v>760</v>
      </c>
      <c r="O14" s="75">
        <v>0</v>
      </c>
      <c r="T14" s="76" t="s">
        <v>31</v>
      </c>
      <c r="U14" s="76"/>
      <c r="V14" s="76"/>
      <c r="W14" s="77">
        <f>O17</f>
        <v>17110</v>
      </c>
    </row>
    <row r="15" spans="2:23" x14ac:dyDescent="0.2">
      <c r="B15" s="63" t="s">
        <v>112</v>
      </c>
      <c r="C15" s="40">
        <v>40</v>
      </c>
      <c r="D15" s="63" t="s">
        <v>0</v>
      </c>
      <c r="E15" s="81" t="s">
        <v>81</v>
      </c>
      <c r="F15" s="41">
        <v>1000</v>
      </c>
      <c r="H15" s="82" t="s">
        <v>84</v>
      </c>
      <c r="I15" s="83">
        <f>Y60</f>
        <v>13347.689999999999</v>
      </c>
      <c r="K15" s="84">
        <f>V60-Y60</f>
        <v>2052.3100000000013</v>
      </c>
      <c r="L15" s="84">
        <v>0</v>
      </c>
      <c r="N15" s="84">
        <f>V60</f>
        <v>15400</v>
      </c>
      <c r="O15" s="84">
        <v>0</v>
      </c>
      <c r="T15" s="76" t="s">
        <v>32</v>
      </c>
      <c r="U15" s="76"/>
      <c r="V15" s="76"/>
      <c r="W15" s="77">
        <f>L17*-1</f>
        <v>-2366.9800000000014</v>
      </c>
    </row>
    <row r="16" spans="2:23" x14ac:dyDescent="0.2">
      <c r="H16" s="85" t="s">
        <v>85</v>
      </c>
      <c r="I16" s="86">
        <f>SUM(I13:I15)</f>
        <v>14743.019999999999</v>
      </c>
      <c r="K16" s="75">
        <f>SUM(K13:K15)</f>
        <v>2366.9800000000014</v>
      </c>
      <c r="L16" s="75">
        <f>SUM(L13:L15)</f>
        <v>0</v>
      </c>
      <c r="N16" s="75">
        <f>SUM(N13:N15)</f>
        <v>17110</v>
      </c>
      <c r="O16" s="75">
        <f>SUM(O13:O15)</f>
        <v>0</v>
      </c>
      <c r="Q16" s="75">
        <f>N16-K16</f>
        <v>14743.019999999999</v>
      </c>
      <c r="R16" s="75">
        <f>O16-L16</f>
        <v>0</v>
      </c>
    </row>
    <row r="17" spans="2:25" x14ac:dyDescent="0.2">
      <c r="C17" s="70"/>
      <c r="D17" s="87" t="s">
        <v>25</v>
      </c>
      <c r="F17" s="88"/>
      <c r="G17" s="89" t="s">
        <v>26</v>
      </c>
      <c r="K17" s="75"/>
      <c r="L17" s="90">
        <f>K16-L16</f>
        <v>2366.9800000000014</v>
      </c>
      <c r="M17" s="91"/>
      <c r="N17" s="90"/>
      <c r="O17" s="90">
        <f>N16-O16</f>
        <v>17110</v>
      </c>
      <c r="P17" s="91"/>
      <c r="Q17" s="90"/>
      <c r="R17" s="90">
        <f>Q16-R16</f>
        <v>14743.019999999999</v>
      </c>
      <c r="T17" s="92" t="s">
        <v>34</v>
      </c>
      <c r="U17" s="93"/>
      <c r="V17" s="93"/>
      <c r="W17" s="94">
        <f>W13-W14-W15</f>
        <v>0</v>
      </c>
    </row>
    <row r="18" spans="2:25" s="91" customFormat="1" x14ac:dyDescent="0.2">
      <c r="D18" s="95"/>
      <c r="G18" s="95"/>
    </row>
    <row r="20" spans="2:25" x14ac:dyDescent="0.2">
      <c r="B20" s="96"/>
      <c r="C20" s="134" t="s">
        <v>6</v>
      </c>
      <c r="D20" s="134" t="s">
        <v>2</v>
      </c>
      <c r="E20" s="134" t="s">
        <v>3</v>
      </c>
      <c r="F20" s="134" t="s">
        <v>4</v>
      </c>
      <c r="G20" s="134" t="s">
        <v>5</v>
      </c>
      <c r="H20" s="134" t="s">
        <v>7</v>
      </c>
      <c r="I20" s="134" t="s">
        <v>8</v>
      </c>
      <c r="J20" s="134" t="s">
        <v>9</v>
      </c>
      <c r="K20" s="134" t="s">
        <v>11</v>
      </c>
      <c r="L20" s="134" t="s">
        <v>12</v>
      </c>
      <c r="M20" s="134" t="s">
        <v>10</v>
      </c>
      <c r="N20" s="134" t="s">
        <v>13</v>
      </c>
      <c r="O20" s="134" t="s">
        <v>14</v>
      </c>
      <c r="P20" s="134" t="s">
        <v>15</v>
      </c>
      <c r="Q20" s="134" t="s">
        <v>16</v>
      </c>
      <c r="R20" s="134" t="s">
        <v>17</v>
      </c>
      <c r="S20" s="134" t="s">
        <v>18</v>
      </c>
      <c r="T20" s="134" t="s">
        <v>19</v>
      </c>
      <c r="U20" s="134" t="s">
        <v>20</v>
      </c>
      <c r="V20" s="134" t="s">
        <v>21</v>
      </c>
      <c r="W20" s="134" t="s">
        <v>22</v>
      </c>
      <c r="X20" s="134" t="s">
        <v>23</v>
      </c>
      <c r="Y20" s="134" t="s">
        <v>24</v>
      </c>
    </row>
    <row r="21" spans="2:25" ht="13.5" thickBot="1" x14ac:dyDescent="0.25">
      <c r="B21" s="97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</row>
    <row r="22" spans="2:25" s="100" customFormat="1" x14ac:dyDescent="0.2">
      <c r="B22" s="98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</row>
    <row r="23" spans="2:25" x14ac:dyDescent="0.2">
      <c r="B23" s="42" t="s">
        <v>35</v>
      </c>
      <c r="C23" s="42">
        <v>1956</v>
      </c>
      <c r="D23" s="42">
        <v>1975</v>
      </c>
      <c r="E23" s="101">
        <f>IF((D23+$C$13)&lt;($C$9+1),0,IF((D23+$C$13)&gt;(C23+$C$11),0,D23+$C$13))</f>
        <v>0</v>
      </c>
      <c r="F23" s="102">
        <f>IF((D23+$C$14)&lt;($C$9+1),0,IF((D23+$C$14)&gt;(C23+$C$11),0,D23+$C$14))</f>
        <v>0</v>
      </c>
      <c r="G23" s="103">
        <f>IF((D23+$C$15)&lt;($C$9+1),0,IF((D23+$C$15)&gt;(C23+$C$11),0,D23+$C$15))</f>
        <v>0</v>
      </c>
      <c r="H23" s="101">
        <f t="shared" ref="H23:H59" si="0">IF(E23&lt;&gt;0,I23-(E23-$C$9),0)</f>
        <v>0</v>
      </c>
      <c r="I23" s="101">
        <f t="shared" ref="I23:I53" si="1">$C$13</f>
        <v>10</v>
      </c>
      <c r="J23" s="104">
        <f t="shared" ref="J23:J55" si="2">ROUND($F$13*H23/I23,2)</f>
        <v>0</v>
      </c>
      <c r="K23" s="101">
        <f t="shared" ref="K23:K59" si="3">IF(E23&lt;&gt;0,E23-$C$9,0)</f>
        <v>0</v>
      </c>
      <c r="L23" s="104">
        <f>IF(K23&lt;&gt;0,VLOOKUP(K23,'Zinssätze 2017'!$B$5:$C$54,2),0)</f>
        <v>0</v>
      </c>
      <c r="M23" s="104">
        <f t="shared" ref="M23:M55" si="4">ROUND(J23/(1+(L23/100))^K23,2)</f>
        <v>0</v>
      </c>
      <c r="N23" s="102">
        <f t="shared" ref="N23:N53" si="5">IF(F23&lt;&gt;0,O23-(F23-$C$9),0)</f>
        <v>0</v>
      </c>
      <c r="O23" s="102">
        <f t="shared" ref="O23:O59" si="6">$C$14</f>
        <v>25</v>
      </c>
      <c r="P23" s="105">
        <f t="shared" ref="P23:P55" si="7">ROUND($F$14*N23/O23,2)</f>
        <v>0</v>
      </c>
      <c r="Q23" s="102">
        <f t="shared" ref="Q23:Q59" si="8">IF(F23&lt;&gt;0,F23-$C$9,0)</f>
        <v>0</v>
      </c>
      <c r="R23" s="105">
        <f>IF(Q23&lt;&gt;0,VLOOKUP(Q23,'Zinssätze 2017'!$B$5:$C$54,2),0)</f>
        <v>0</v>
      </c>
      <c r="S23" s="105">
        <f t="shared" ref="S23:S55" si="9">ROUND(P23/(1+(R23/100))^Q23,2)</f>
        <v>0</v>
      </c>
      <c r="T23" s="103">
        <f t="shared" ref="T23:T59" si="10">IF(G23&lt;&gt;0,U23-(G23-$C$9),0)</f>
        <v>0</v>
      </c>
      <c r="U23" s="103">
        <f t="shared" ref="U23:U59" si="11">$C$15</f>
        <v>40</v>
      </c>
      <c r="V23" s="106">
        <f>ROUND($F$15*T23/U23,2)</f>
        <v>0</v>
      </c>
      <c r="W23" s="103">
        <f t="shared" ref="W23:W59" si="12">IF(G23&lt;&gt;0,G23-$C$9,0)</f>
        <v>0</v>
      </c>
      <c r="X23" s="106">
        <f>IF(W23&lt;&gt;0,VLOOKUP(W23,'Zinssätze 2017'!$B$5:$C$54,2),0)</f>
        <v>0</v>
      </c>
      <c r="Y23" s="106">
        <f t="shared" ref="Y23:Y55" si="13">ROUND(V23/(1+(X23/100))^W23,2)</f>
        <v>0</v>
      </c>
    </row>
    <row r="24" spans="2:25" x14ac:dyDescent="0.2">
      <c r="B24" s="42" t="s">
        <v>36</v>
      </c>
      <c r="C24" s="42">
        <v>1958</v>
      </c>
      <c r="D24" s="42">
        <v>1979</v>
      </c>
      <c r="E24" s="101">
        <f t="shared" ref="E24:E59" si="14">IF((D24+$C$13)&lt;($C$9+1),0,IF((D24+$C$13)&gt;(C24+$C$11),0,D24+$C$13))</f>
        <v>0</v>
      </c>
      <c r="F24" s="102">
        <f t="shared" ref="F24:F59" si="15">IF((D24+$C$14)&lt;($C$9+1),0,IF((D24+$C$14)&gt;(C24+$C$11),0,D24+$C$14))</f>
        <v>0</v>
      </c>
      <c r="G24" s="103">
        <f>IF((D24+$C$15)&lt;($C$9+1),0,IF((D24+$C$15)&gt;(C24+$C$11),0,D24+$C$15))</f>
        <v>2019</v>
      </c>
      <c r="H24" s="101">
        <f t="shared" si="0"/>
        <v>0</v>
      </c>
      <c r="I24" s="101">
        <f t="shared" si="1"/>
        <v>10</v>
      </c>
      <c r="J24" s="104">
        <f t="shared" si="2"/>
        <v>0</v>
      </c>
      <c r="K24" s="101">
        <f t="shared" si="3"/>
        <v>0</v>
      </c>
      <c r="L24" s="104">
        <f>IF(K24&lt;&gt;0,VLOOKUP(K24,'Zinssätze 2017'!$B$5:$C$54,2),0)</f>
        <v>0</v>
      </c>
      <c r="M24" s="104">
        <f t="shared" si="4"/>
        <v>0</v>
      </c>
      <c r="N24" s="102">
        <f t="shared" si="5"/>
        <v>0</v>
      </c>
      <c r="O24" s="102">
        <f t="shared" si="6"/>
        <v>25</v>
      </c>
      <c r="P24" s="105">
        <f t="shared" si="7"/>
        <v>0</v>
      </c>
      <c r="Q24" s="102">
        <f t="shared" si="8"/>
        <v>0</v>
      </c>
      <c r="R24" s="105">
        <f>IF(Q24&lt;&gt;0,VLOOKUP(Q24,'Zinssätze 2017'!$B$5:$C$54,2),0)</f>
        <v>0</v>
      </c>
      <c r="S24" s="105">
        <f t="shared" si="9"/>
        <v>0</v>
      </c>
      <c r="T24" s="103">
        <f t="shared" si="10"/>
        <v>38</v>
      </c>
      <c r="U24" s="103">
        <f t="shared" si="11"/>
        <v>40</v>
      </c>
      <c r="V24" s="106">
        <f t="shared" ref="V24:V55" si="16">ROUND($F$15*T24/U24,2)</f>
        <v>950</v>
      </c>
      <c r="W24" s="103">
        <f t="shared" si="12"/>
        <v>2</v>
      </c>
      <c r="X24" s="106">
        <f>IF(W24&lt;&gt;0,VLOOKUP(W24,'Zinssätze 2017'!$B$5:$C$54,2),0)</f>
        <v>1.33</v>
      </c>
      <c r="Y24" s="106">
        <f t="shared" si="13"/>
        <v>925.23</v>
      </c>
    </row>
    <row r="25" spans="2:25" x14ac:dyDescent="0.2">
      <c r="B25" s="42" t="s">
        <v>37</v>
      </c>
      <c r="C25" s="42">
        <v>1953</v>
      </c>
      <c r="D25" s="42">
        <v>1980</v>
      </c>
      <c r="E25" s="101">
        <f t="shared" si="14"/>
        <v>0</v>
      </c>
      <c r="F25" s="102">
        <f t="shared" si="15"/>
        <v>0</v>
      </c>
      <c r="G25" s="103">
        <f t="shared" ref="G25:G59" si="17">IF((D25+$C$15)&lt;($C$9+1),0,IF((D25+$C$15)&gt;(C25+$C$11),0,D25+$C$15))</f>
        <v>2020</v>
      </c>
      <c r="H25" s="101">
        <f t="shared" si="0"/>
        <v>0</v>
      </c>
      <c r="I25" s="101">
        <f t="shared" si="1"/>
        <v>10</v>
      </c>
      <c r="J25" s="104">
        <f t="shared" si="2"/>
        <v>0</v>
      </c>
      <c r="K25" s="101">
        <f t="shared" si="3"/>
        <v>0</v>
      </c>
      <c r="L25" s="104">
        <f>IF(K25&lt;&gt;0,VLOOKUP(K25,'Zinssätze 2017'!$B$5:$C$54,2),0)</f>
        <v>0</v>
      </c>
      <c r="M25" s="104">
        <f t="shared" si="4"/>
        <v>0</v>
      </c>
      <c r="N25" s="102">
        <f t="shared" si="5"/>
        <v>0</v>
      </c>
      <c r="O25" s="102">
        <f t="shared" si="6"/>
        <v>25</v>
      </c>
      <c r="P25" s="105">
        <f t="shared" si="7"/>
        <v>0</v>
      </c>
      <c r="Q25" s="102">
        <f t="shared" si="8"/>
        <v>0</v>
      </c>
      <c r="R25" s="105">
        <f>IF(Q25&lt;&gt;0,VLOOKUP(Q25,'Zinssätze 2017'!$B$5:$C$54,2),0)</f>
        <v>0</v>
      </c>
      <c r="S25" s="105">
        <f t="shared" si="9"/>
        <v>0</v>
      </c>
      <c r="T25" s="103">
        <f t="shared" si="10"/>
        <v>37</v>
      </c>
      <c r="U25" s="103">
        <f t="shared" si="11"/>
        <v>40</v>
      </c>
      <c r="V25" s="106">
        <f t="shared" si="16"/>
        <v>925</v>
      </c>
      <c r="W25" s="103">
        <f t="shared" si="12"/>
        <v>3</v>
      </c>
      <c r="X25" s="106">
        <f>IF(W25&lt;&gt;0,VLOOKUP(W25,'Zinssätze 2017'!$B$5:$C$54,2),0)</f>
        <v>1.43</v>
      </c>
      <c r="Y25" s="106">
        <f t="shared" si="13"/>
        <v>886.43</v>
      </c>
    </row>
    <row r="26" spans="2:25" x14ac:dyDescent="0.2">
      <c r="B26" s="42" t="s">
        <v>38</v>
      </c>
      <c r="C26" s="42">
        <v>1954</v>
      </c>
      <c r="D26" s="42">
        <v>1980</v>
      </c>
      <c r="E26" s="101">
        <f t="shared" si="14"/>
        <v>0</v>
      </c>
      <c r="F26" s="102">
        <f t="shared" si="15"/>
        <v>0</v>
      </c>
      <c r="G26" s="103">
        <f t="shared" si="17"/>
        <v>2020</v>
      </c>
      <c r="H26" s="101">
        <f t="shared" si="0"/>
        <v>0</v>
      </c>
      <c r="I26" s="101">
        <f t="shared" si="1"/>
        <v>10</v>
      </c>
      <c r="J26" s="104">
        <f t="shared" si="2"/>
        <v>0</v>
      </c>
      <c r="K26" s="101">
        <f t="shared" si="3"/>
        <v>0</v>
      </c>
      <c r="L26" s="104">
        <f>IF(K26&lt;&gt;0,VLOOKUP(K26,'Zinssätze 2017'!$B$5:$C$54,2),0)</f>
        <v>0</v>
      </c>
      <c r="M26" s="104">
        <f t="shared" si="4"/>
        <v>0</v>
      </c>
      <c r="N26" s="102">
        <f t="shared" si="5"/>
        <v>0</v>
      </c>
      <c r="O26" s="102">
        <f t="shared" si="6"/>
        <v>25</v>
      </c>
      <c r="P26" s="105">
        <f t="shared" si="7"/>
        <v>0</v>
      </c>
      <c r="Q26" s="102">
        <f t="shared" si="8"/>
        <v>0</v>
      </c>
      <c r="R26" s="105">
        <f>IF(Q26&lt;&gt;0,VLOOKUP(Q26,'Zinssätze 2017'!$B$5:$C$54,2),0)</f>
        <v>0</v>
      </c>
      <c r="S26" s="105">
        <f t="shared" si="9"/>
        <v>0</v>
      </c>
      <c r="T26" s="103">
        <f t="shared" si="10"/>
        <v>37</v>
      </c>
      <c r="U26" s="103">
        <f t="shared" si="11"/>
        <v>40</v>
      </c>
      <c r="V26" s="106">
        <f t="shared" si="16"/>
        <v>925</v>
      </c>
      <c r="W26" s="103">
        <f t="shared" si="12"/>
        <v>3</v>
      </c>
      <c r="X26" s="106">
        <f>IF(W26&lt;&gt;0,VLOOKUP(W26,'Zinssätze 2017'!$B$5:$C$54,2),0)</f>
        <v>1.43</v>
      </c>
      <c r="Y26" s="106">
        <f t="shared" si="13"/>
        <v>886.43</v>
      </c>
    </row>
    <row r="27" spans="2:25" x14ac:dyDescent="0.2">
      <c r="B27" s="42" t="s">
        <v>39</v>
      </c>
      <c r="C27" s="42">
        <v>1961</v>
      </c>
      <c r="D27" s="42">
        <v>1980</v>
      </c>
      <c r="E27" s="101">
        <f t="shared" si="14"/>
        <v>0</v>
      </c>
      <c r="F27" s="102">
        <f t="shared" si="15"/>
        <v>0</v>
      </c>
      <c r="G27" s="103">
        <f t="shared" si="17"/>
        <v>2020</v>
      </c>
      <c r="H27" s="101">
        <f t="shared" si="0"/>
        <v>0</v>
      </c>
      <c r="I27" s="101">
        <f t="shared" si="1"/>
        <v>10</v>
      </c>
      <c r="J27" s="104">
        <f t="shared" si="2"/>
        <v>0</v>
      </c>
      <c r="K27" s="101">
        <f t="shared" si="3"/>
        <v>0</v>
      </c>
      <c r="L27" s="104">
        <f>IF(K27&lt;&gt;0,VLOOKUP(K27,'Zinssätze 2017'!$B$5:$C$54,2),0)</f>
        <v>0</v>
      </c>
      <c r="M27" s="104">
        <f t="shared" si="4"/>
        <v>0</v>
      </c>
      <c r="N27" s="102">
        <f t="shared" si="5"/>
        <v>0</v>
      </c>
      <c r="O27" s="102">
        <f t="shared" si="6"/>
        <v>25</v>
      </c>
      <c r="P27" s="105">
        <f t="shared" si="7"/>
        <v>0</v>
      </c>
      <c r="Q27" s="102">
        <f t="shared" si="8"/>
        <v>0</v>
      </c>
      <c r="R27" s="105">
        <f>IF(Q27&lt;&gt;0,VLOOKUP(Q27,'Zinssätze 2017'!$B$5:$C$54,2),0)</f>
        <v>0</v>
      </c>
      <c r="S27" s="105">
        <f t="shared" si="9"/>
        <v>0</v>
      </c>
      <c r="T27" s="103">
        <f t="shared" si="10"/>
        <v>37</v>
      </c>
      <c r="U27" s="103">
        <f t="shared" si="11"/>
        <v>40</v>
      </c>
      <c r="V27" s="106">
        <f t="shared" si="16"/>
        <v>925</v>
      </c>
      <c r="W27" s="103">
        <f t="shared" si="12"/>
        <v>3</v>
      </c>
      <c r="X27" s="106">
        <f>IF(W27&lt;&gt;0,VLOOKUP(W27,'Zinssätze 2017'!$B$5:$C$54,2),0)</f>
        <v>1.43</v>
      </c>
      <c r="Y27" s="106">
        <f t="shared" si="13"/>
        <v>886.43</v>
      </c>
    </row>
    <row r="28" spans="2:25" x14ac:dyDescent="0.2">
      <c r="B28" s="42" t="s">
        <v>40</v>
      </c>
      <c r="C28" s="42">
        <v>1961</v>
      </c>
      <c r="D28" s="42">
        <v>1981</v>
      </c>
      <c r="E28" s="101">
        <f t="shared" si="14"/>
        <v>0</v>
      </c>
      <c r="F28" s="102">
        <f t="shared" si="15"/>
        <v>0</v>
      </c>
      <c r="G28" s="103">
        <f t="shared" si="17"/>
        <v>2021</v>
      </c>
      <c r="H28" s="101">
        <f t="shared" si="0"/>
        <v>0</v>
      </c>
      <c r="I28" s="101">
        <f t="shared" si="1"/>
        <v>10</v>
      </c>
      <c r="J28" s="104">
        <f t="shared" si="2"/>
        <v>0</v>
      </c>
      <c r="K28" s="101">
        <f t="shared" si="3"/>
        <v>0</v>
      </c>
      <c r="L28" s="104">
        <f>IF(K28&lt;&gt;0,VLOOKUP(K28,'Zinssätze 2017'!$B$5:$C$54,2),0)</f>
        <v>0</v>
      </c>
      <c r="M28" s="104">
        <f t="shared" si="4"/>
        <v>0</v>
      </c>
      <c r="N28" s="102">
        <f t="shared" si="5"/>
        <v>0</v>
      </c>
      <c r="O28" s="102">
        <f t="shared" si="6"/>
        <v>25</v>
      </c>
      <c r="P28" s="105">
        <f t="shared" si="7"/>
        <v>0</v>
      </c>
      <c r="Q28" s="102">
        <f t="shared" si="8"/>
        <v>0</v>
      </c>
      <c r="R28" s="105">
        <f>IF(Q28&lt;&gt;0,VLOOKUP(Q28,'Zinssätze 2017'!$B$5:$C$54,2),0)</f>
        <v>0</v>
      </c>
      <c r="S28" s="105">
        <f t="shared" si="9"/>
        <v>0</v>
      </c>
      <c r="T28" s="103">
        <f t="shared" si="10"/>
        <v>36</v>
      </c>
      <c r="U28" s="103">
        <f t="shared" si="11"/>
        <v>40</v>
      </c>
      <c r="V28" s="106">
        <f t="shared" si="16"/>
        <v>900</v>
      </c>
      <c r="W28" s="103">
        <f t="shared" si="12"/>
        <v>4</v>
      </c>
      <c r="X28" s="106">
        <f>IF(W28&lt;&gt;0,VLOOKUP(W28,'Zinssätze 2017'!$B$5:$C$54,2),0)</f>
        <v>1.58</v>
      </c>
      <c r="Y28" s="106">
        <f t="shared" si="13"/>
        <v>845.3</v>
      </c>
    </row>
    <row r="29" spans="2:25" x14ac:dyDescent="0.2">
      <c r="B29" s="42" t="s">
        <v>41</v>
      </c>
      <c r="C29" s="42">
        <v>1955</v>
      </c>
      <c r="D29" s="42">
        <v>1982</v>
      </c>
      <c r="E29" s="101">
        <f t="shared" si="14"/>
        <v>0</v>
      </c>
      <c r="F29" s="102">
        <f t="shared" si="15"/>
        <v>0</v>
      </c>
      <c r="G29" s="103">
        <f t="shared" si="17"/>
        <v>2022</v>
      </c>
      <c r="H29" s="101">
        <f t="shared" si="0"/>
        <v>0</v>
      </c>
      <c r="I29" s="101">
        <f t="shared" si="1"/>
        <v>10</v>
      </c>
      <c r="J29" s="104">
        <f t="shared" si="2"/>
        <v>0</v>
      </c>
      <c r="K29" s="101">
        <f t="shared" si="3"/>
        <v>0</v>
      </c>
      <c r="L29" s="104">
        <f>IF(K29&lt;&gt;0,VLOOKUP(K29,'Zinssätze 2017'!$B$5:$C$54,2),0)</f>
        <v>0</v>
      </c>
      <c r="M29" s="104">
        <f t="shared" si="4"/>
        <v>0</v>
      </c>
      <c r="N29" s="102">
        <f t="shared" si="5"/>
        <v>0</v>
      </c>
      <c r="O29" s="102">
        <f t="shared" si="6"/>
        <v>25</v>
      </c>
      <c r="P29" s="105">
        <f t="shared" si="7"/>
        <v>0</v>
      </c>
      <c r="Q29" s="102">
        <f t="shared" si="8"/>
        <v>0</v>
      </c>
      <c r="R29" s="105">
        <f>IF(Q29&lt;&gt;0,VLOOKUP(Q29,'Zinssätze 2017'!$B$5:$C$54,2),0)</f>
        <v>0</v>
      </c>
      <c r="S29" s="105">
        <f t="shared" si="9"/>
        <v>0</v>
      </c>
      <c r="T29" s="103">
        <f t="shared" si="10"/>
        <v>35</v>
      </c>
      <c r="U29" s="103">
        <f t="shared" si="11"/>
        <v>40</v>
      </c>
      <c r="V29" s="106">
        <f t="shared" si="16"/>
        <v>875</v>
      </c>
      <c r="W29" s="103">
        <f t="shared" si="12"/>
        <v>5</v>
      </c>
      <c r="X29" s="106">
        <f>IF(W29&lt;&gt;0,VLOOKUP(W29,'Zinssätze 2017'!$B$5:$C$54,2),0)</f>
        <v>1.73</v>
      </c>
      <c r="Y29" s="106">
        <f t="shared" si="13"/>
        <v>803.09</v>
      </c>
    </row>
    <row r="30" spans="2:25" x14ac:dyDescent="0.2">
      <c r="B30" s="42" t="s">
        <v>42</v>
      </c>
      <c r="C30" s="42">
        <v>1960</v>
      </c>
      <c r="D30" s="42">
        <v>1982</v>
      </c>
      <c r="E30" s="101">
        <f t="shared" si="14"/>
        <v>0</v>
      </c>
      <c r="F30" s="102">
        <f t="shared" si="15"/>
        <v>0</v>
      </c>
      <c r="G30" s="103">
        <f t="shared" si="17"/>
        <v>2022</v>
      </c>
      <c r="H30" s="101">
        <f t="shared" si="0"/>
        <v>0</v>
      </c>
      <c r="I30" s="101">
        <f t="shared" si="1"/>
        <v>10</v>
      </c>
      <c r="J30" s="104">
        <f t="shared" si="2"/>
        <v>0</v>
      </c>
      <c r="K30" s="101">
        <f t="shared" si="3"/>
        <v>0</v>
      </c>
      <c r="L30" s="104">
        <f>IF(K30&lt;&gt;0,VLOOKUP(K30,'Zinssätze 2017'!$B$5:$C$54,2),0)</f>
        <v>0</v>
      </c>
      <c r="M30" s="104">
        <f t="shared" si="4"/>
        <v>0</v>
      </c>
      <c r="N30" s="102">
        <f t="shared" si="5"/>
        <v>0</v>
      </c>
      <c r="O30" s="102">
        <f t="shared" si="6"/>
        <v>25</v>
      </c>
      <c r="P30" s="105">
        <f t="shared" si="7"/>
        <v>0</v>
      </c>
      <c r="Q30" s="102">
        <f t="shared" si="8"/>
        <v>0</v>
      </c>
      <c r="R30" s="105">
        <f>IF(Q30&lt;&gt;0,VLOOKUP(Q30,'Zinssätze 2017'!$B$5:$C$54,2),0)</f>
        <v>0</v>
      </c>
      <c r="S30" s="105">
        <f t="shared" si="9"/>
        <v>0</v>
      </c>
      <c r="T30" s="103">
        <f t="shared" si="10"/>
        <v>35</v>
      </c>
      <c r="U30" s="103">
        <f t="shared" si="11"/>
        <v>40</v>
      </c>
      <c r="V30" s="106">
        <f t="shared" si="16"/>
        <v>875</v>
      </c>
      <c r="W30" s="103">
        <f t="shared" si="12"/>
        <v>5</v>
      </c>
      <c r="X30" s="106">
        <f>IF(W30&lt;&gt;0,VLOOKUP(W30,'Zinssätze 2017'!$B$5:$C$54,2),0)</f>
        <v>1.73</v>
      </c>
      <c r="Y30" s="106">
        <f t="shared" si="13"/>
        <v>803.09</v>
      </c>
    </row>
    <row r="31" spans="2:25" x14ac:dyDescent="0.2">
      <c r="B31" s="42" t="s">
        <v>43</v>
      </c>
      <c r="C31" s="42">
        <v>1961</v>
      </c>
      <c r="D31" s="42">
        <v>1982</v>
      </c>
      <c r="E31" s="101">
        <f t="shared" si="14"/>
        <v>0</v>
      </c>
      <c r="F31" s="102">
        <f t="shared" si="15"/>
        <v>0</v>
      </c>
      <c r="G31" s="103">
        <f t="shared" si="17"/>
        <v>2022</v>
      </c>
      <c r="H31" s="101">
        <f t="shared" si="0"/>
        <v>0</v>
      </c>
      <c r="I31" s="101">
        <f t="shared" si="1"/>
        <v>10</v>
      </c>
      <c r="J31" s="104">
        <f t="shared" si="2"/>
        <v>0</v>
      </c>
      <c r="K31" s="101">
        <f t="shared" si="3"/>
        <v>0</v>
      </c>
      <c r="L31" s="104">
        <f>IF(K31&lt;&gt;0,VLOOKUP(K31,'Zinssätze 2017'!$B$5:$C$54,2),0)</f>
        <v>0</v>
      </c>
      <c r="M31" s="104">
        <f t="shared" si="4"/>
        <v>0</v>
      </c>
      <c r="N31" s="102">
        <f t="shared" si="5"/>
        <v>0</v>
      </c>
      <c r="O31" s="102">
        <f t="shared" si="6"/>
        <v>25</v>
      </c>
      <c r="P31" s="105">
        <f t="shared" si="7"/>
        <v>0</v>
      </c>
      <c r="Q31" s="102">
        <f t="shared" si="8"/>
        <v>0</v>
      </c>
      <c r="R31" s="105">
        <f>IF(Q31&lt;&gt;0,VLOOKUP(Q31,'Zinssätze 2017'!$B$5:$C$54,2),0)</f>
        <v>0</v>
      </c>
      <c r="S31" s="105">
        <f t="shared" si="9"/>
        <v>0</v>
      </c>
      <c r="T31" s="103">
        <f t="shared" si="10"/>
        <v>35</v>
      </c>
      <c r="U31" s="103">
        <f t="shared" si="11"/>
        <v>40</v>
      </c>
      <c r="V31" s="106">
        <f t="shared" si="16"/>
        <v>875</v>
      </c>
      <c r="W31" s="103">
        <f t="shared" si="12"/>
        <v>5</v>
      </c>
      <c r="X31" s="106">
        <f>IF(W31&lt;&gt;0,VLOOKUP(W31,'Zinssätze 2017'!$B$5:$C$54,2),0)</f>
        <v>1.73</v>
      </c>
      <c r="Y31" s="106">
        <f t="shared" si="13"/>
        <v>803.09</v>
      </c>
    </row>
    <row r="32" spans="2:25" x14ac:dyDescent="0.2">
      <c r="B32" s="42" t="s">
        <v>44</v>
      </c>
      <c r="C32" s="42">
        <v>1951</v>
      </c>
      <c r="D32" s="42">
        <v>1983</v>
      </c>
      <c r="E32" s="101">
        <f t="shared" si="14"/>
        <v>0</v>
      </c>
      <c r="F32" s="102">
        <f t="shared" si="15"/>
        <v>0</v>
      </c>
      <c r="G32" s="103">
        <f t="shared" si="17"/>
        <v>0</v>
      </c>
      <c r="H32" s="101">
        <f t="shared" si="0"/>
        <v>0</v>
      </c>
      <c r="I32" s="101">
        <f t="shared" si="1"/>
        <v>10</v>
      </c>
      <c r="J32" s="104">
        <f t="shared" si="2"/>
        <v>0</v>
      </c>
      <c r="K32" s="101">
        <f t="shared" si="3"/>
        <v>0</v>
      </c>
      <c r="L32" s="104">
        <f>IF(K32&lt;&gt;0,VLOOKUP(K32,'Zinssätze 2017'!$B$5:$C$54,2),0)</f>
        <v>0</v>
      </c>
      <c r="M32" s="104">
        <f t="shared" si="4"/>
        <v>0</v>
      </c>
      <c r="N32" s="102">
        <f t="shared" si="5"/>
        <v>0</v>
      </c>
      <c r="O32" s="102">
        <f t="shared" si="6"/>
        <v>25</v>
      </c>
      <c r="P32" s="105">
        <f t="shared" si="7"/>
        <v>0</v>
      </c>
      <c r="Q32" s="102">
        <f t="shared" si="8"/>
        <v>0</v>
      </c>
      <c r="R32" s="105">
        <f>IF(Q32&lt;&gt;0,VLOOKUP(Q32,'Zinssätze 2017'!$B$5:$C$54,2),0)</f>
        <v>0</v>
      </c>
      <c r="S32" s="105">
        <f t="shared" si="9"/>
        <v>0</v>
      </c>
      <c r="T32" s="103">
        <f t="shared" si="10"/>
        <v>0</v>
      </c>
      <c r="U32" s="103">
        <f t="shared" si="11"/>
        <v>40</v>
      </c>
      <c r="V32" s="106">
        <f t="shared" si="16"/>
        <v>0</v>
      </c>
      <c r="W32" s="103">
        <f t="shared" si="12"/>
        <v>0</v>
      </c>
      <c r="X32" s="106">
        <f>IF(W32&lt;&gt;0,VLOOKUP(W32,'Zinssätze 2017'!$B$5:$C$54,2),0)</f>
        <v>0</v>
      </c>
      <c r="Y32" s="106">
        <f t="shared" si="13"/>
        <v>0</v>
      </c>
    </row>
    <row r="33" spans="2:25" x14ac:dyDescent="0.2">
      <c r="B33" s="42" t="s">
        <v>45</v>
      </c>
      <c r="C33" s="42">
        <v>1955</v>
      </c>
      <c r="D33" s="42">
        <v>1983</v>
      </c>
      <c r="E33" s="101">
        <f t="shared" si="14"/>
        <v>0</v>
      </c>
      <c r="F33" s="102">
        <f t="shared" si="15"/>
        <v>0</v>
      </c>
      <c r="G33" s="103">
        <f t="shared" si="17"/>
        <v>0</v>
      </c>
      <c r="H33" s="101">
        <f t="shared" si="0"/>
        <v>0</v>
      </c>
      <c r="I33" s="101">
        <f t="shared" si="1"/>
        <v>10</v>
      </c>
      <c r="J33" s="104">
        <f t="shared" si="2"/>
        <v>0</v>
      </c>
      <c r="K33" s="101">
        <f t="shared" si="3"/>
        <v>0</v>
      </c>
      <c r="L33" s="104">
        <f>IF(K33&lt;&gt;0,VLOOKUP(K33,'Zinssätze 2017'!$B$5:$C$54,2),0)</f>
        <v>0</v>
      </c>
      <c r="M33" s="104">
        <f t="shared" si="4"/>
        <v>0</v>
      </c>
      <c r="N33" s="102">
        <f t="shared" si="5"/>
        <v>0</v>
      </c>
      <c r="O33" s="102">
        <f t="shared" si="6"/>
        <v>25</v>
      </c>
      <c r="P33" s="105">
        <f t="shared" si="7"/>
        <v>0</v>
      </c>
      <c r="Q33" s="102">
        <f t="shared" si="8"/>
        <v>0</v>
      </c>
      <c r="R33" s="105">
        <f>IF(Q33&lt;&gt;0,VLOOKUP(Q33,'Zinssätze 2017'!$B$5:$C$54,2),0)</f>
        <v>0</v>
      </c>
      <c r="S33" s="105">
        <f t="shared" si="9"/>
        <v>0</v>
      </c>
      <c r="T33" s="103">
        <f t="shared" si="10"/>
        <v>0</v>
      </c>
      <c r="U33" s="103">
        <f t="shared" si="11"/>
        <v>40</v>
      </c>
      <c r="V33" s="106">
        <f t="shared" si="16"/>
        <v>0</v>
      </c>
      <c r="W33" s="103">
        <f t="shared" si="12"/>
        <v>0</v>
      </c>
      <c r="X33" s="106">
        <f>IF(W33&lt;&gt;0,VLOOKUP(W33,'Zinssätze 2017'!$B$5:$C$54,2),0)</f>
        <v>0</v>
      </c>
      <c r="Y33" s="106">
        <f t="shared" si="13"/>
        <v>0</v>
      </c>
    </row>
    <row r="34" spans="2:25" x14ac:dyDescent="0.2">
      <c r="B34" s="42" t="s">
        <v>46</v>
      </c>
      <c r="C34" s="42">
        <v>1964</v>
      </c>
      <c r="D34" s="42">
        <v>1984</v>
      </c>
      <c r="E34" s="101">
        <f t="shared" si="14"/>
        <v>0</v>
      </c>
      <c r="F34" s="102">
        <f t="shared" si="15"/>
        <v>0</v>
      </c>
      <c r="G34" s="103">
        <f t="shared" si="17"/>
        <v>2024</v>
      </c>
      <c r="H34" s="101">
        <f t="shared" si="0"/>
        <v>0</v>
      </c>
      <c r="I34" s="101">
        <f t="shared" si="1"/>
        <v>10</v>
      </c>
      <c r="J34" s="104">
        <f t="shared" si="2"/>
        <v>0</v>
      </c>
      <c r="K34" s="101">
        <f t="shared" si="3"/>
        <v>0</v>
      </c>
      <c r="L34" s="104">
        <f>IF(K34&lt;&gt;0,VLOOKUP(K34,'Zinssätze 2017'!$B$5:$C$54,2),0)</f>
        <v>0</v>
      </c>
      <c r="M34" s="104">
        <f t="shared" si="4"/>
        <v>0</v>
      </c>
      <c r="N34" s="102">
        <f t="shared" si="5"/>
        <v>0</v>
      </c>
      <c r="O34" s="102">
        <f t="shared" si="6"/>
        <v>25</v>
      </c>
      <c r="P34" s="105">
        <f t="shared" si="7"/>
        <v>0</v>
      </c>
      <c r="Q34" s="102">
        <f t="shared" si="8"/>
        <v>0</v>
      </c>
      <c r="R34" s="105">
        <f>IF(Q34&lt;&gt;0,VLOOKUP(Q34,'Zinssätze 2017'!$B$5:$C$54,2),0)</f>
        <v>0</v>
      </c>
      <c r="S34" s="105">
        <f t="shared" si="9"/>
        <v>0</v>
      </c>
      <c r="T34" s="103">
        <f t="shared" si="10"/>
        <v>33</v>
      </c>
      <c r="U34" s="103">
        <f t="shared" si="11"/>
        <v>40</v>
      </c>
      <c r="V34" s="106">
        <f t="shared" si="16"/>
        <v>825</v>
      </c>
      <c r="W34" s="103">
        <f t="shared" si="12"/>
        <v>7</v>
      </c>
      <c r="X34" s="106">
        <f>IF(W34&lt;&gt;0,VLOOKUP(W34,'Zinssätze 2017'!$B$5:$C$54,2),0)</f>
        <v>2.02</v>
      </c>
      <c r="Y34" s="106">
        <f t="shared" si="13"/>
        <v>717.23</v>
      </c>
    </row>
    <row r="35" spans="2:25" x14ac:dyDescent="0.2">
      <c r="B35" s="42" t="s">
        <v>47</v>
      </c>
      <c r="C35" s="42">
        <v>1961</v>
      </c>
      <c r="D35" s="42">
        <v>1984</v>
      </c>
      <c r="E35" s="101">
        <f t="shared" si="14"/>
        <v>0</v>
      </c>
      <c r="F35" s="102">
        <f t="shared" si="15"/>
        <v>0</v>
      </c>
      <c r="G35" s="103">
        <f t="shared" si="17"/>
        <v>2024</v>
      </c>
      <c r="H35" s="101">
        <f t="shared" si="0"/>
        <v>0</v>
      </c>
      <c r="I35" s="101">
        <f t="shared" si="1"/>
        <v>10</v>
      </c>
      <c r="J35" s="104">
        <f t="shared" si="2"/>
        <v>0</v>
      </c>
      <c r="K35" s="101">
        <f t="shared" si="3"/>
        <v>0</v>
      </c>
      <c r="L35" s="104">
        <f>IF(K35&lt;&gt;0,VLOOKUP(K35,'Zinssätze 2017'!$B$5:$C$54,2),0)</f>
        <v>0</v>
      </c>
      <c r="M35" s="104">
        <f t="shared" si="4"/>
        <v>0</v>
      </c>
      <c r="N35" s="102">
        <f t="shared" si="5"/>
        <v>0</v>
      </c>
      <c r="O35" s="102">
        <f t="shared" si="6"/>
        <v>25</v>
      </c>
      <c r="P35" s="105">
        <f t="shared" si="7"/>
        <v>0</v>
      </c>
      <c r="Q35" s="102">
        <f t="shared" si="8"/>
        <v>0</v>
      </c>
      <c r="R35" s="105">
        <f>IF(Q35&lt;&gt;0,VLOOKUP(Q35,'Zinssätze 2017'!$B$5:$C$54,2),0)</f>
        <v>0</v>
      </c>
      <c r="S35" s="105">
        <f t="shared" si="9"/>
        <v>0</v>
      </c>
      <c r="T35" s="103">
        <f t="shared" si="10"/>
        <v>33</v>
      </c>
      <c r="U35" s="103">
        <f t="shared" si="11"/>
        <v>40</v>
      </c>
      <c r="V35" s="106">
        <f t="shared" si="16"/>
        <v>825</v>
      </c>
      <c r="W35" s="103">
        <f t="shared" si="12"/>
        <v>7</v>
      </c>
      <c r="X35" s="106">
        <f>IF(W35&lt;&gt;0,VLOOKUP(W35,'Zinssätze 2017'!$B$5:$C$54,2),0)</f>
        <v>2.02</v>
      </c>
      <c r="Y35" s="106">
        <f t="shared" si="13"/>
        <v>717.23</v>
      </c>
    </row>
    <row r="36" spans="2:25" x14ac:dyDescent="0.2">
      <c r="B36" s="42" t="s">
        <v>48</v>
      </c>
      <c r="C36" s="42">
        <v>1961</v>
      </c>
      <c r="D36" s="42">
        <v>1984</v>
      </c>
      <c r="E36" s="101">
        <f t="shared" si="14"/>
        <v>0</v>
      </c>
      <c r="F36" s="102">
        <f t="shared" si="15"/>
        <v>0</v>
      </c>
      <c r="G36" s="103">
        <f t="shared" si="17"/>
        <v>2024</v>
      </c>
      <c r="H36" s="101">
        <f t="shared" si="0"/>
        <v>0</v>
      </c>
      <c r="I36" s="101">
        <f t="shared" si="1"/>
        <v>10</v>
      </c>
      <c r="J36" s="104">
        <f t="shared" si="2"/>
        <v>0</v>
      </c>
      <c r="K36" s="101">
        <f t="shared" si="3"/>
        <v>0</v>
      </c>
      <c r="L36" s="104">
        <f>IF(K36&lt;&gt;0,VLOOKUP(K36,'Zinssätze 2017'!$B$5:$C$54,2),0)</f>
        <v>0</v>
      </c>
      <c r="M36" s="104">
        <f t="shared" si="4"/>
        <v>0</v>
      </c>
      <c r="N36" s="102">
        <f t="shared" si="5"/>
        <v>0</v>
      </c>
      <c r="O36" s="102">
        <f t="shared" si="6"/>
        <v>25</v>
      </c>
      <c r="P36" s="105">
        <f t="shared" si="7"/>
        <v>0</v>
      </c>
      <c r="Q36" s="102">
        <f t="shared" si="8"/>
        <v>0</v>
      </c>
      <c r="R36" s="105">
        <f>IF(Q36&lt;&gt;0,VLOOKUP(Q36,'Zinssätze 2017'!$B$5:$C$54,2),0)</f>
        <v>0</v>
      </c>
      <c r="S36" s="105">
        <f t="shared" si="9"/>
        <v>0</v>
      </c>
      <c r="T36" s="103">
        <f t="shared" si="10"/>
        <v>33</v>
      </c>
      <c r="U36" s="103">
        <f t="shared" si="11"/>
        <v>40</v>
      </c>
      <c r="V36" s="106">
        <f t="shared" si="16"/>
        <v>825</v>
      </c>
      <c r="W36" s="103">
        <f t="shared" si="12"/>
        <v>7</v>
      </c>
      <c r="X36" s="106">
        <f>IF(W36&lt;&gt;0,VLOOKUP(W36,'Zinssätze 2017'!$B$5:$C$54,2),0)</f>
        <v>2.02</v>
      </c>
      <c r="Y36" s="106">
        <f t="shared" si="13"/>
        <v>717.23</v>
      </c>
    </row>
    <row r="37" spans="2:25" x14ac:dyDescent="0.2">
      <c r="B37" s="42" t="s">
        <v>49</v>
      </c>
      <c r="C37" s="42">
        <v>1958</v>
      </c>
      <c r="D37" s="42">
        <v>1985</v>
      </c>
      <c r="E37" s="101">
        <f t="shared" si="14"/>
        <v>0</v>
      </c>
      <c r="F37" s="102">
        <f t="shared" si="15"/>
        <v>0</v>
      </c>
      <c r="G37" s="103">
        <f t="shared" si="17"/>
        <v>2025</v>
      </c>
      <c r="H37" s="101">
        <f t="shared" si="0"/>
        <v>0</v>
      </c>
      <c r="I37" s="101">
        <f t="shared" si="1"/>
        <v>10</v>
      </c>
      <c r="J37" s="104">
        <f t="shared" si="2"/>
        <v>0</v>
      </c>
      <c r="K37" s="101">
        <f t="shared" si="3"/>
        <v>0</v>
      </c>
      <c r="L37" s="104">
        <f>IF(K37&lt;&gt;0,VLOOKUP(K37,'Zinssätze 2017'!$B$5:$C$54,2),0)</f>
        <v>0</v>
      </c>
      <c r="M37" s="104">
        <f t="shared" si="4"/>
        <v>0</v>
      </c>
      <c r="N37" s="102">
        <f t="shared" si="5"/>
        <v>0</v>
      </c>
      <c r="O37" s="102">
        <f t="shared" si="6"/>
        <v>25</v>
      </c>
      <c r="P37" s="105">
        <f t="shared" si="7"/>
        <v>0</v>
      </c>
      <c r="Q37" s="102">
        <f t="shared" si="8"/>
        <v>0</v>
      </c>
      <c r="R37" s="105">
        <f>IF(Q37&lt;&gt;0,VLOOKUP(Q37,'Zinssätze 2017'!$B$5:$C$54,2),0)</f>
        <v>0</v>
      </c>
      <c r="S37" s="105">
        <f t="shared" si="9"/>
        <v>0</v>
      </c>
      <c r="T37" s="103">
        <f t="shared" si="10"/>
        <v>32</v>
      </c>
      <c r="U37" s="103">
        <f t="shared" si="11"/>
        <v>40</v>
      </c>
      <c r="V37" s="106">
        <f t="shared" si="16"/>
        <v>800</v>
      </c>
      <c r="W37" s="103">
        <f t="shared" si="12"/>
        <v>8</v>
      </c>
      <c r="X37" s="106">
        <f>IF(W37&lt;&gt;0,VLOOKUP(W37,'Zinssätze 2017'!$B$5:$C$54,2),0)</f>
        <v>2.16</v>
      </c>
      <c r="Y37" s="106">
        <f t="shared" si="13"/>
        <v>674.28</v>
      </c>
    </row>
    <row r="38" spans="2:25" x14ac:dyDescent="0.2">
      <c r="B38" s="42" t="s">
        <v>50</v>
      </c>
      <c r="C38" s="42">
        <v>1960</v>
      </c>
      <c r="D38" s="42">
        <v>1985</v>
      </c>
      <c r="E38" s="101">
        <f t="shared" si="14"/>
        <v>0</v>
      </c>
      <c r="F38" s="102">
        <f t="shared" si="15"/>
        <v>0</v>
      </c>
      <c r="G38" s="103">
        <f t="shared" si="17"/>
        <v>2025</v>
      </c>
      <c r="H38" s="101">
        <f t="shared" si="0"/>
        <v>0</v>
      </c>
      <c r="I38" s="101">
        <f t="shared" si="1"/>
        <v>10</v>
      </c>
      <c r="J38" s="104">
        <f t="shared" si="2"/>
        <v>0</v>
      </c>
      <c r="K38" s="101">
        <f t="shared" si="3"/>
        <v>0</v>
      </c>
      <c r="L38" s="104">
        <f>IF(K38&lt;&gt;0,VLOOKUP(K38,'Zinssätze 2017'!$B$5:$C$54,2),0)</f>
        <v>0</v>
      </c>
      <c r="M38" s="104">
        <f t="shared" si="4"/>
        <v>0</v>
      </c>
      <c r="N38" s="102">
        <f t="shared" si="5"/>
        <v>0</v>
      </c>
      <c r="O38" s="102">
        <f t="shared" si="6"/>
        <v>25</v>
      </c>
      <c r="P38" s="105">
        <f t="shared" si="7"/>
        <v>0</v>
      </c>
      <c r="Q38" s="102">
        <f t="shared" si="8"/>
        <v>0</v>
      </c>
      <c r="R38" s="105">
        <f>IF(Q38&lt;&gt;0,VLOOKUP(Q38,'Zinssätze 2017'!$B$5:$C$54,2),0)</f>
        <v>0</v>
      </c>
      <c r="S38" s="105">
        <f t="shared" si="9"/>
        <v>0</v>
      </c>
      <c r="T38" s="103">
        <f t="shared" si="10"/>
        <v>32</v>
      </c>
      <c r="U38" s="103">
        <f t="shared" si="11"/>
        <v>40</v>
      </c>
      <c r="V38" s="106">
        <f t="shared" si="16"/>
        <v>800</v>
      </c>
      <c r="W38" s="103">
        <f t="shared" si="12"/>
        <v>8</v>
      </c>
      <c r="X38" s="106">
        <f>IF(W38&lt;&gt;0,VLOOKUP(W38,'Zinssätze 2017'!$B$5:$C$54,2),0)</f>
        <v>2.16</v>
      </c>
      <c r="Y38" s="106">
        <f t="shared" si="13"/>
        <v>674.28</v>
      </c>
    </row>
    <row r="39" spans="2:25" x14ac:dyDescent="0.2">
      <c r="B39" s="42" t="s">
        <v>51</v>
      </c>
      <c r="C39" s="42">
        <v>1955</v>
      </c>
      <c r="D39" s="42">
        <v>1986</v>
      </c>
      <c r="E39" s="101">
        <f t="shared" si="14"/>
        <v>0</v>
      </c>
      <c r="F39" s="102">
        <f t="shared" si="15"/>
        <v>0</v>
      </c>
      <c r="G39" s="103">
        <f t="shared" si="17"/>
        <v>0</v>
      </c>
      <c r="H39" s="101">
        <f t="shared" si="0"/>
        <v>0</v>
      </c>
      <c r="I39" s="101">
        <f t="shared" si="1"/>
        <v>10</v>
      </c>
      <c r="J39" s="104">
        <f t="shared" si="2"/>
        <v>0</v>
      </c>
      <c r="K39" s="101">
        <f t="shared" si="3"/>
        <v>0</v>
      </c>
      <c r="L39" s="104">
        <f>IF(K39&lt;&gt;0,VLOOKUP(K39,'Zinssätze 2017'!$B$5:$C$54,2),0)</f>
        <v>0</v>
      </c>
      <c r="M39" s="104">
        <f t="shared" si="4"/>
        <v>0</v>
      </c>
      <c r="N39" s="102">
        <f t="shared" si="5"/>
        <v>0</v>
      </c>
      <c r="O39" s="102">
        <f t="shared" si="6"/>
        <v>25</v>
      </c>
      <c r="P39" s="105">
        <f t="shared" si="7"/>
        <v>0</v>
      </c>
      <c r="Q39" s="102">
        <f t="shared" si="8"/>
        <v>0</v>
      </c>
      <c r="R39" s="105">
        <f>IF(Q39&lt;&gt;0,VLOOKUP(Q39,'Zinssätze 2017'!$B$5:$C$54,2),0)</f>
        <v>0</v>
      </c>
      <c r="S39" s="105">
        <f t="shared" si="9"/>
        <v>0</v>
      </c>
      <c r="T39" s="103">
        <f t="shared" si="10"/>
        <v>0</v>
      </c>
      <c r="U39" s="103">
        <f t="shared" si="11"/>
        <v>40</v>
      </c>
      <c r="V39" s="106">
        <f t="shared" si="16"/>
        <v>0</v>
      </c>
      <c r="W39" s="103">
        <f t="shared" si="12"/>
        <v>0</v>
      </c>
      <c r="X39" s="106">
        <f>IF(W39&lt;&gt;0,VLOOKUP(W39,'Zinssätze 2017'!$B$5:$C$54,2),0)</f>
        <v>0</v>
      </c>
      <c r="Y39" s="106">
        <f t="shared" si="13"/>
        <v>0</v>
      </c>
    </row>
    <row r="40" spans="2:25" x14ac:dyDescent="0.2">
      <c r="B40" s="42" t="s">
        <v>52</v>
      </c>
      <c r="C40" s="42">
        <v>1966</v>
      </c>
      <c r="D40" s="42">
        <v>1986</v>
      </c>
      <c r="E40" s="101">
        <f t="shared" si="14"/>
        <v>0</v>
      </c>
      <c r="F40" s="102">
        <f t="shared" si="15"/>
        <v>0</v>
      </c>
      <c r="G40" s="103">
        <f t="shared" si="17"/>
        <v>2026</v>
      </c>
      <c r="H40" s="101">
        <f t="shared" si="0"/>
        <v>0</v>
      </c>
      <c r="I40" s="101">
        <f t="shared" si="1"/>
        <v>10</v>
      </c>
      <c r="J40" s="104">
        <f t="shared" si="2"/>
        <v>0</v>
      </c>
      <c r="K40" s="101">
        <f t="shared" si="3"/>
        <v>0</v>
      </c>
      <c r="L40" s="104">
        <f>IF(K40&lt;&gt;0,VLOOKUP(K40,'Zinssätze 2017'!$B$5:$C$54,2),0)</f>
        <v>0</v>
      </c>
      <c r="M40" s="104">
        <f t="shared" si="4"/>
        <v>0</v>
      </c>
      <c r="N40" s="102">
        <f t="shared" si="5"/>
        <v>0</v>
      </c>
      <c r="O40" s="102">
        <f t="shared" si="6"/>
        <v>25</v>
      </c>
      <c r="P40" s="105">
        <f t="shared" si="7"/>
        <v>0</v>
      </c>
      <c r="Q40" s="102">
        <f t="shared" si="8"/>
        <v>0</v>
      </c>
      <c r="R40" s="105">
        <f>IF(Q40&lt;&gt;0,VLOOKUP(Q40,'Zinssätze 2017'!$B$5:$C$54,2),0)</f>
        <v>0</v>
      </c>
      <c r="S40" s="105">
        <f t="shared" si="9"/>
        <v>0</v>
      </c>
      <c r="T40" s="103">
        <f t="shared" si="10"/>
        <v>31</v>
      </c>
      <c r="U40" s="103">
        <f t="shared" si="11"/>
        <v>40</v>
      </c>
      <c r="V40" s="106">
        <f t="shared" si="16"/>
        <v>775</v>
      </c>
      <c r="W40" s="103">
        <f t="shared" si="12"/>
        <v>9</v>
      </c>
      <c r="X40" s="106">
        <f>IF(W40&lt;&gt;0,VLOOKUP(W40,'Zinssätze 2017'!$B$5:$C$54,2),0)</f>
        <v>2.29</v>
      </c>
      <c r="Y40" s="106">
        <f t="shared" si="13"/>
        <v>632.13</v>
      </c>
    </row>
    <row r="41" spans="2:25" x14ac:dyDescent="0.2">
      <c r="B41" s="42" t="s">
        <v>53</v>
      </c>
      <c r="C41" s="42">
        <v>1963</v>
      </c>
      <c r="D41" s="42">
        <v>1987</v>
      </c>
      <c r="E41" s="101">
        <f t="shared" si="14"/>
        <v>0</v>
      </c>
      <c r="F41" s="102">
        <f t="shared" si="15"/>
        <v>0</v>
      </c>
      <c r="G41" s="103">
        <f t="shared" si="17"/>
        <v>2027</v>
      </c>
      <c r="H41" s="101">
        <f t="shared" si="0"/>
        <v>0</v>
      </c>
      <c r="I41" s="101">
        <f t="shared" si="1"/>
        <v>10</v>
      </c>
      <c r="J41" s="104">
        <f t="shared" si="2"/>
        <v>0</v>
      </c>
      <c r="K41" s="101">
        <f t="shared" si="3"/>
        <v>0</v>
      </c>
      <c r="L41" s="104">
        <f>IF(K41&lt;&gt;0,VLOOKUP(K41,'Zinssätze 2017'!$B$5:$C$54,2),0)</f>
        <v>0</v>
      </c>
      <c r="M41" s="104">
        <f t="shared" si="4"/>
        <v>0</v>
      </c>
      <c r="N41" s="102">
        <f t="shared" si="5"/>
        <v>0</v>
      </c>
      <c r="O41" s="102">
        <f t="shared" si="6"/>
        <v>25</v>
      </c>
      <c r="P41" s="105">
        <f t="shared" si="7"/>
        <v>0</v>
      </c>
      <c r="Q41" s="102">
        <f t="shared" si="8"/>
        <v>0</v>
      </c>
      <c r="R41" s="105">
        <f>IF(Q41&lt;&gt;0,VLOOKUP(Q41,'Zinssätze 2017'!$B$5:$C$54,2),0)</f>
        <v>0</v>
      </c>
      <c r="S41" s="105">
        <f t="shared" si="9"/>
        <v>0</v>
      </c>
      <c r="T41" s="103">
        <f t="shared" si="10"/>
        <v>30</v>
      </c>
      <c r="U41" s="103">
        <f t="shared" si="11"/>
        <v>40</v>
      </c>
      <c r="V41" s="106">
        <f t="shared" si="16"/>
        <v>750</v>
      </c>
      <c r="W41" s="103">
        <f t="shared" si="12"/>
        <v>10</v>
      </c>
      <c r="X41" s="106">
        <f>IF(W41&lt;&gt;0,VLOOKUP(W41,'Zinssätze 2017'!$B$5:$C$54,2),0)</f>
        <v>2.4</v>
      </c>
      <c r="Y41" s="106">
        <f t="shared" si="13"/>
        <v>591.65</v>
      </c>
    </row>
    <row r="42" spans="2:25" x14ac:dyDescent="0.2">
      <c r="B42" s="42" t="s">
        <v>54</v>
      </c>
      <c r="C42" s="42">
        <v>1970</v>
      </c>
      <c r="D42" s="42">
        <v>1986</v>
      </c>
      <c r="E42" s="101">
        <f t="shared" si="14"/>
        <v>0</v>
      </c>
      <c r="F42" s="102">
        <f t="shared" si="15"/>
        <v>0</v>
      </c>
      <c r="G42" s="103">
        <f t="shared" si="17"/>
        <v>2026</v>
      </c>
      <c r="H42" s="101">
        <f t="shared" si="0"/>
        <v>0</v>
      </c>
      <c r="I42" s="101">
        <f t="shared" si="1"/>
        <v>10</v>
      </c>
      <c r="J42" s="104">
        <f t="shared" si="2"/>
        <v>0</v>
      </c>
      <c r="K42" s="101">
        <f t="shared" si="3"/>
        <v>0</v>
      </c>
      <c r="L42" s="104">
        <f>IF(K42&lt;&gt;0,VLOOKUP(K42,'Zinssätze 2017'!$B$5:$C$54,2),0)</f>
        <v>0</v>
      </c>
      <c r="M42" s="104">
        <f t="shared" si="4"/>
        <v>0</v>
      </c>
      <c r="N42" s="102">
        <f t="shared" si="5"/>
        <v>0</v>
      </c>
      <c r="O42" s="102">
        <f t="shared" si="6"/>
        <v>25</v>
      </c>
      <c r="P42" s="105">
        <f t="shared" si="7"/>
        <v>0</v>
      </c>
      <c r="Q42" s="102">
        <f t="shared" si="8"/>
        <v>0</v>
      </c>
      <c r="R42" s="105">
        <f>IF(Q42&lt;&gt;0,VLOOKUP(Q42,'Zinssätze 2017'!$B$5:$C$54,2),0)</f>
        <v>0</v>
      </c>
      <c r="S42" s="105">
        <f t="shared" si="9"/>
        <v>0</v>
      </c>
      <c r="T42" s="103">
        <f t="shared" si="10"/>
        <v>31</v>
      </c>
      <c r="U42" s="103">
        <f t="shared" si="11"/>
        <v>40</v>
      </c>
      <c r="V42" s="106">
        <f t="shared" si="16"/>
        <v>775</v>
      </c>
      <c r="W42" s="103">
        <f t="shared" si="12"/>
        <v>9</v>
      </c>
      <c r="X42" s="106">
        <f>IF(W42&lt;&gt;0,VLOOKUP(W42,'Zinssätze 2017'!$B$5:$C$54,2),0)</f>
        <v>2.29</v>
      </c>
      <c r="Y42" s="106">
        <f t="shared" si="13"/>
        <v>632.13</v>
      </c>
    </row>
    <row r="43" spans="2:25" x14ac:dyDescent="0.2">
      <c r="B43" s="42" t="s">
        <v>55</v>
      </c>
      <c r="C43" s="42">
        <v>1954</v>
      </c>
      <c r="D43" s="42">
        <v>1989</v>
      </c>
      <c r="E43" s="101">
        <f t="shared" si="14"/>
        <v>0</v>
      </c>
      <c r="F43" s="102">
        <f t="shared" si="15"/>
        <v>0</v>
      </c>
      <c r="G43" s="103">
        <f t="shared" si="17"/>
        <v>0</v>
      </c>
      <c r="H43" s="101">
        <f t="shared" si="0"/>
        <v>0</v>
      </c>
      <c r="I43" s="101">
        <f t="shared" si="1"/>
        <v>10</v>
      </c>
      <c r="J43" s="104">
        <f t="shared" si="2"/>
        <v>0</v>
      </c>
      <c r="K43" s="101">
        <f t="shared" si="3"/>
        <v>0</v>
      </c>
      <c r="L43" s="104">
        <f>IF(K43&lt;&gt;0,VLOOKUP(K43,'Zinssätze 2017'!$B$5:$C$54,2),0)</f>
        <v>0</v>
      </c>
      <c r="M43" s="104">
        <f t="shared" si="4"/>
        <v>0</v>
      </c>
      <c r="N43" s="102">
        <f t="shared" si="5"/>
        <v>0</v>
      </c>
      <c r="O43" s="102">
        <f t="shared" si="6"/>
        <v>25</v>
      </c>
      <c r="P43" s="105">
        <f t="shared" si="7"/>
        <v>0</v>
      </c>
      <c r="Q43" s="102">
        <f t="shared" si="8"/>
        <v>0</v>
      </c>
      <c r="R43" s="105">
        <f>IF(Q43&lt;&gt;0,VLOOKUP(Q43,'Zinssätze 2017'!$B$5:$C$54,2),0)</f>
        <v>0</v>
      </c>
      <c r="S43" s="105">
        <f t="shared" si="9"/>
        <v>0</v>
      </c>
      <c r="T43" s="103">
        <f t="shared" si="10"/>
        <v>0</v>
      </c>
      <c r="U43" s="103">
        <f t="shared" si="11"/>
        <v>40</v>
      </c>
      <c r="V43" s="106">
        <f t="shared" si="16"/>
        <v>0</v>
      </c>
      <c r="W43" s="103">
        <f t="shared" si="12"/>
        <v>0</v>
      </c>
      <c r="X43" s="106">
        <f>IF(W43&lt;&gt;0,VLOOKUP(W43,'Zinssätze 2017'!$B$5:$C$54,2),0)</f>
        <v>0</v>
      </c>
      <c r="Y43" s="106">
        <f t="shared" si="13"/>
        <v>0</v>
      </c>
    </row>
    <row r="44" spans="2:25" x14ac:dyDescent="0.2">
      <c r="B44" s="42" t="s">
        <v>56</v>
      </c>
      <c r="C44" s="42">
        <v>1970</v>
      </c>
      <c r="D44" s="42">
        <v>1989</v>
      </c>
      <c r="E44" s="101">
        <f t="shared" si="14"/>
        <v>0</v>
      </c>
      <c r="F44" s="102">
        <f t="shared" si="15"/>
        <v>0</v>
      </c>
      <c r="G44" s="103">
        <f t="shared" si="17"/>
        <v>2029</v>
      </c>
      <c r="H44" s="101">
        <f t="shared" si="0"/>
        <v>0</v>
      </c>
      <c r="I44" s="101">
        <f t="shared" si="1"/>
        <v>10</v>
      </c>
      <c r="J44" s="104">
        <f t="shared" si="2"/>
        <v>0</v>
      </c>
      <c r="K44" s="101">
        <f t="shared" si="3"/>
        <v>0</v>
      </c>
      <c r="L44" s="104">
        <f>IF(K44&lt;&gt;0,VLOOKUP(K44,'Zinssätze 2017'!$B$5:$C$54,2),0)</f>
        <v>0</v>
      </c>
      <c r="M44" s="104">
        <f t="shared" si="4"/>
        <v>0</v>
      </c>
      <c r="N44" s="102">
        <f t="shared" si="5"/>
        <v>0</v>
      </c>
      <c r="O44" s="102">
        <f t="shared" si="6"/>
        <v>25</v>
      </c>
      <c r="P44" s="105">
        <f t="shared" si="7"/>
        <v>0</v>
      </c>
      <c r="Q44" s="102">
        <f t="shared" si="8"/>
        <v>0</v>
      </c>
      <c r="R44" s="105">
        <f>IF(Q44&lt;&gt;0,VLOOKUP(Q44,'Zinssätze 2017'!$B$5:$C$54,2),0)</f>
        <v>0</v>
      </c>
      <c r="S44" s="105">
        <f t="shared" si="9"/>
        <v>0</v>
      </c>
      <c r="T44" s="103">
        <f t="shared" si="10"/>
        <v>28</v>
      </c>
      <c r="U44" s="103">
        <f t="shared" si="11"/>
        <v>40</v>
      </c>
      <c r="V44" s="106">
        <f t="shared" si="16"/>
        <v>700</v>
      </c>
      <c r="W44" s="103">
        <f t="shared" si="12"/>
        <v>12</v>
      </c>
      <c r="X44" s="106">
        <f>IF(W44&lt;&gt;0,VLOOKUP(W44,'Zinssätze 2017'!$B$5:$C$54,2),0)</f>
        <v>2.6</v>
      </c>
      <c r="Y44" s="106">
        <f t="shared" si="13"/>
        <v>514.42999999999995</v>
      </c>
    </row>
    <row r="45" spans="2:25" x14ac:dyDescent="0.2">
      <c r="B45" s="42" t="s">
        <v>57</v>
      </c>
      <c r="C45" s="42">
        <v>1961</v>
      </c>
      <c r="D45" s="42">
        <v>1990</v>
      </c>
      <c r="E45" s="101">
        <f t="shared" si="14"/>
        <v>0</v>
      </c>
      <c r="F45" s="102">
        <f t="shared" si="15"/>
        <v>0</v>
      </c>
      <c r="G45" s="103">
        <f t="shared" si="17"/>
        <v>0</v>
      </c>
      <c r="H45" s="101">
        <f t="shared" si="0"/>
        <v>0</v>
      </c>
      <c r="I45" s="101">
        <f t="shared" si="1"/>
        <v>10</v>
      </c>
      <c r="J45" s="104">
        <f t="shared" si="2"/>
        <v>0</v>
      </c>
      <c r="K45" s="101">
        <f t="shared" si="3"/>
        <v>0</v>
      </c>
      <c r="L45" s="104">
        <f>IF(K45&lt;&gt;0,VLOOKUP(K45,'Zinssätze 2017'!$B$5:$C$54,2),0)</f>
        <v>0</v>
      </c>
      <c r="M45" s="104">
        <f t="shared" si="4"/>
        <v>0</v>
      </c>
      <c r="N45" s="102">
        <f t="shared" si="5"/>
        <v>0</v>
      </c>
      <c r="O45" s="102">
        <f t="shared" si="6"/>
        <v>25</v>
      </c>
      <c r="P45" s="105">
        <f t="shared" si="7"/>
        <v>0</v>
      </c>
      <c r="Q45" s="102">
        <f t="shared" si="8"/>
        <v>0</v>
      </c>
      <c r="R45" s="105">
        <f>IF(Q45&lt;&gt;0,VLOOKUP(Q45,'Zinssätze 2017'!$B$5:$C$54,2),0)</f>
        <v>0</v>
      </c>
      <c r="S45" s="105">
        <f t="shared" si="9"/>
        <v>0</v>
      </c>
      <c r="T45" s="103">
        <f t="shared" si="10"/>
        <v>0</v>
      </c>
      <c r="U45" s="103">
        <f t="shared" si="11"/>
        <v>40</v>
      </c>
      <c r="V45" s="106">
        <f t="shared" si="16"/>
        <v>0</v>
      </c>
      <c r="W45" s="103">
        <f t="shared" si="12"/>
        <v>0</v>
      </c>
      <c r="X45" s="106">
        <f>IF(W45&lt;&gt;0,VLOOKUP(W45,'Zinssätze 2017'!$B$5:$C$54,2),0)</f>
        <v>0</v>
      </c>
      <c r="Y45" s="106">
        <f t="shared" si="13"/>
        <v>0</v>
      </c>
    </row>
    <row r="46" spans="2:25" x14ac:dyDescent="0.2">
      <c r="B46" s="42" t="s">
        <v>58</v>
      </c>
      <c r="C46" s="42">
        <v>1962</v>
      </c>
      <c r="D46" s="42">
        <v>1990</v>
      </c>
      <c r="E46" s="101">
        <f t="shared" si="14"/>
        <v>0</v>
      </c>
      <c r="F46" s="102">
        <f t="shared" si="15"/>
        <v>0</v>
      </c>
      <c r="G46" s="103">
        <f t="shared" si="17"/>
        <v>0</v>
      </c>
      <c r="H46" s="101">
        <f t="shared" si="0"/>
        <v>0</v>
      </c>
      <c r="I46" s="101">
        <f t="shared" si="1"/>
        <v>10</v>
      </c>
      <c r="J46" s="104">
        <f t="shared" si="2"/>
        <v>0</v>
      </c>
      <c r="K46" s="101">
        <f t="shared" si="3"/>
        <v>0</v>
      </c>
      <c r="L46" s="104">
        <f>IF(K46&lt;&gt;0,VLOOKUP(K46,'Zinssätze 2017'!$B$5:$C$54,2),0)</f>
        <v>0</v>
      </c>
      <c r="M46" s="104">
        <f t="shared" si="4"/>
        <v>0</v>
      </c>
      <c r="N46" s="102">
        <f t="shared" si="5"/>
        <v>0</v>
      </c>
      <c r="O46" s="102">
        <f t="shared" si="6"/>
        <v>25</v>
      </c>
      <c r="P46" s="105">
        <f t="shared" si="7"/>
        <v>0</v>
      </c>
      <c r="Q46" s="102">
        <f t="shared" si="8"/>
        <v>0</v>
      </c>
      <c r="R46" s="105">
        <f>IF(Q46&lt;&gt;0,VLOOKUP(Q46,'Zinssätze 2017'!$B$5:$C$54,2),0)</f>
        <v>0</v>
      </c>
      <c r="S46" s="105">
        <f t="shared" si="9"/>
        <v>0</v>
      </c>
      <c r="T46" s="103">
        <f t="shared" si="10"/>
        <v>0</v>
      </c>
      <c r="U46" s="103">
        <f t="shared" si="11"/>
        <v>40</v>
      </c>
      <c r="V46" s="106">
        <f t="shared" si="16"/>
        <v>0</v>
      </c>
      <c r="W46" s="103">
        <f t="shared" si="12"/>
        <v>0</v>
      </c>
      <c r="X46" s="106">
        <f>IF(W46&lt;&gt;0,VLOOKUP(W46,'Zinssätze 2017'!$B$5:$C$54,2),0)</f>
        <v>0</v>
      </c>
      <c r="Y46" s="106">
        <f t="shared" si="13"/>
        <v>0</v>
      </c>
    </row>
    <row r="47" spans="2:25" x14ac:dyDescent="0.2">
      <c r="B47" s="42" t="s">
        <v>59</v>
      </c>
      <c r="C47" s="42">
        <v>1960</v>
      </c>
      <c r="D47" s="42">
        <v>1990</v>
      </c>
      <c r="E47" s="101">
        <f t="shared" si="14"/>
        <v>0</v>
      </c>
      <c r="F47" s="102">
        <f t="shared" si="15"/>
        <v>0</v>
      </c>
      <c r="G47" s="103">
        <f t="shared" si="17"/>
        <v>0</v>
      </c>
      <c r="H47" s="101">
        <f t="shared" si="0"/>
        <v>0</v>
      </c>
      <c r="I47" s="101">
        <f t="shared" si="1"/>
        <v>10</v>
      </c>
      <c r="J47" s="104">
        <f t="shared" si="2"/>
        <v>0</v>
      </c>
      <c r="K47" s="101">
        <f t="shared" si="3"/>
        <v>0</v>
      </c>
      <c r="L47" s="104">
        <f>IF(K47&lt;&gt;0,VLOOKUP(K47,'Zinssätze 2017'!$B$5:$C$54,2),0)</f>
        <v>0</v>
      </c>
      <c r="M47" s="104">
        <f t="shared" si="4"/>
        <v>0</v>
      </c>
      <c r="N47" s="102">
        <f t="shared" si="5"/>
        <v>0</v>
      </c>
      <c r="O47" s="102">
        <f t="shared" si="6"/>
        <v>25</v>
      </c>
      <c r="P47" s="105">
        <f t="shared" si="7"/>
        <v>0</v>
      </c>
      <c r="Q47" s="102">
        <f t="shared" si="8"/>
        <v>0</v>
      </c>
      <c r="R47" s="105">
        <f>IF(Q47&lt;&gt;0,VLOOKUP(Q47,'Zinssätze 2017'!$B$5:$C$54,2),0)</f>
        <v>0</v>
      </c>
      <c r="S47" s="105">
        <f t="shared" si="9"/>
        <v>0</v>
      </c>
      <c r="T47" s="103">
        <f t="shared" si="10"/>
        <v>0</v>
      </c>
      <c r="U47" s="103">
        <f t="shared" si="11"/>
        <v>40</v>
      </c>
      <c r="V47" s="106">
        <f t="shared" si="16"/>
        <v>0</v>
      </c>
      <c r="W47" s="103">
        <f t="shared" si="12"/>
        <v>0</v>
      </c>
      <c r="X47" s="106">
        <f>IF(W47&lt;&gt;0,VLOOKUP(W47,'Zinssätze 2017'!$B$5:$C$54,2),0)</f>
        <v>0</v>
      </c>
      <c r="Y47" s="106">
        <f t="shared" si="13"/>
        <v>0</v>
      </c>
    </row>
    <row r="48" spans="2:25" x14ac:dyDescent="0.2">
      <c r="B48" s="42" t="s">
        <v>60</v>
      </c>
      <c r="C48" s="42">
        <v>1964</v>
      </c>
      <c r="D48" s="42">
        <v>1990</v>
      </c>
      <c r="E48" s="101">
        <f t="shared" si="14"/>
        <v>0</v>
      </c>
      <c r="F48" s="102">
        <f t="shared" si="15"/>
        <v>0</v>
      </c>
      <c r="G48" s="103">
        <f t="shared" si="17"/>
        <v>2030</v>
      </c>
      <c r="H48" s="101">
        <f t="shared" si="0"/>
        <v>0</v>
      </c>
      <c r="I48" s="101">
        <f t="shared" si="1"/>
        <v>10</v>
      </c>
      <c r="J48" s="104">
        <f t="shared" si="2"/>
        <v>0</v>
      </c>
      <c r="K48" s="101">
        <f t="shared" si="3"/>
        <v>0</v>
      </c>
      <c r="L48" s="104">
        <f>IF(K48&lt;&gt;0,VLOOKUP(K48,'Zinssätze 2017'!$B$5:$C$54,2),0)</f>
        <v>0</v>
      </c>
      <c r="M48" s="104">
        <f t="shared" si="4"/>
        <v>0</v>
      </c>
      <c r="N48" s="102">
        <f t="shared" si="5"/>
        <v>0</v>
      </c>
      <c r="O48" s="102">
        <f t="shared" si="6"/>
        <v>25</v>
      </c>
      <c r="P48" s="105">
        <f t="shared" si="7"/>
        <v>0</v>
      </c>
      <c r="Q48" s="102">
        <f t="shared" si="8"/>
        <v>0</v>
      </c>
      <c r="R48" s="105">
        <f>IF(Q48&lt;&gt;0,VLOOKUP(Q48,'Zinssätze 2017'!$B$5:$C$54,2),0)</f>
        <v>0</v>
      </c>
      <c r="S48" s="105">
        <f t="shared" si="9"/>
        <v>0</v>
      </c>
      <c r="T48" s="103">
        <f t="shared" si="10"/>
        <v>27</v>
      </c>
      <c r="U48" s="103">
        <f t="shared" si="11"/>
        <v>40</v>
      </c>
      <c r="V48" s="106">
        <f t="shared" si="16"/>
        <v>675</v>
      </c>
      <c r="W48" s="103">
        <f t="shared" si="12"/>
        <v>13</v>
      </c>
      <c r="X48" s="106">
        <f>IF(W48&lt;&gt;0,VLOOKUP(W48,'Zinssätze 2017'!$B$5:$C$54,2),0)</f>
        <v>2.68</v>
      </c>
      <c r="Y48" s="106">
        <f t="shared" si="13"/>
        <v>478.62</v>
      </c>
    </row>
    <row r="49" spans="2:25" x14ac:dyDescent="0.2">
      <c r="B49" s="42" t="s">
        <v>61</v>
      </c>
      <c r="C49" s="42">
        <v>1953</v>
      </c>
      <c r="D49" s="42">
        <v>1991</v>
      </c>
      <c r="E49" s="101">
        <f t="shared" si="14"/>
        <v>0</v>
      </c>
      <c r="F49" s="102">
        <f t="shared" si="15"/>
        <v>0</v>
      </c>
      <c r="G49" s="103">
        <f t="shared" si="17"/>
        <v>0</v>
      </c>
      <c r="H49" s="101">
        <f t="shared" si="0"/>
        <v>0</v>
      </c>
      <c r="I49" s="101">
        <f t="shared" si="1"/>
        <v>10</v>
      </c>
      <c r="J49" s="104">
        <f t="shared" si="2"/>
        <v>0</v>
      </c>
      <c r="K49" s="101">
        <f t="shared" si="3"/>
        <v>0</v>
      </c>
      <c r="L49" s="104">
        <f>IF(K49&lt;&gt;0,VLOOKUP(K49,'Zinssätze 2017'!$B$5:$C$54,2),0)</f>
        <v>0</v>
      </c>
      <c r="M49" s="104">
        <f t="shared" si="4"/>
        <v>0</v>
      </c>
      <c r="N49" s="102">
        <f t="shared" si="5"/>
        <v>0</v>
      </c>
      <c r="O49" s="102">
        <f t="shared" si="6"/>
        <v>25</v>
      </c>
      <c r="P49" s="105">
        <f t="shared" si="7"/>
        <v>0</v>
      </c>
      <c r="Q49" s="102">
        <f t="shared" si="8"/>
        <v>0</v>
      </c>
      <c r="R49" s="105">
        <f>IF(Q49&lt;&gt;0,VLOOKUP(Q49,'Zinssätze 2017'!$B$5:$C$54,2),0)</f>
        <v>0</v>
      </c>
      <c r="S49" s="105">
        <f t="shared" si="9"/>
        <v>0</v>
      </c>
      <c r="T49" s="103">
        <f t="shared" si="10"/>
        <v>0</v>
      </c>
      <c r="U49" s="103">
        <f t="shared" si="11"/>
        <v>40</v>
      </c>
      <c r="V49" s="106">
        <f t="shared" si="16"/>
        <v>0</v>
      </c>
      <c r="W49" s="103">
        <f t="shared" si="12"/>
        <v>0</v>
      </c>
      <c r="X49" s="106">
        <f>IF(W49&lt;&gt;0,VLOOKUP(W49,'Zinssätze 2017'!$B$5:$C$54,2),0)</f>
        <v>0</v>
      </c>
      <c r="Y49" s="106">
        <f t="shared" si="13"/>
        <v>0</v>
      </c>
    </row>
    <row r="50" spans="2:25" x14ac:dyDescent="0.2">
      <c r="B50" s="42" t="s">
        <v>62</v>
      </c>
      <c r="C50" s="42">
        <v>1968</v>
      </c>
      <c r="D50" s="42">
        <v>2002</v>
      </c>
      <c r="E50" s="101">
        <f t="shared" si="14"/>
        <v>0</v>
      </c>
      <c r="F50" s="102">
        <f t="shared" si="15"/>
        <v>2027</v>
      </c>
      <c r="G50" s="103">
        <f t="shared" si="17"/>
        <v>0</v>
      </c>
      <c r="H50" s="101">
        <f t="shared" si="0"/>
        <v>0</v>
      </c>
      <c r="I50" s="101">
        <f t="shared" si="1"/>
        <v>10</v>
      </c>
      <c r="J50" s="104">
        <f t="shared" si="2"/>
        <v>0</v>
      </c>
      <c r="K50" s="101">
        <f t="shared" si="3"/>
        <v>0</v>
      </c>
      <c r="L50" s="104">
        <f>IF(K50&lt;&gt;0,VLOOKUP(K50,'Zinssätze 2017'!$B$5:$C$54,2),0)</f>
        <v>0</v>
      </c>
      <c r="M50" s="104">
        <f t="shared" si="4"/>
        <v>0</v>
      </c>
      <c r="N50" s="102">
        <f t="shared" si="5"/>
        <v>15</v>
      </c>
      <c r="O50" s="102">
        <f t="shared" si="6"/>
        <v>25</v>
      </c>
      <c r="P50" s="105">
        <f t="shared" si="7"/>
        <v>300</v>
      </c>
      <c r="Q50" s="102">
        <f t="shared" si="8"/>
        <v>10</v>
      </c>
      <c r="R50" s="105">
        <f>IF(Q50&lt;&gt;0,VLOOKUP(Q50,'Zinssätze 2017'!$B$5:$C$54,2),0)</f>
        <v>2.4</v>
      </c>
      <c r="S50" s="105">
        <f t="shared" si="9"/>
        <v>236.66</v>
      </c>
      <c r="T50" s="103">
        <f t="shared" si="10"/>
        <v>0</v>
      </c>
      <c r="U50" s="103">
        <f t="shared" si="11"/>
        <v>40</v>
      </c>
      <c r="V50" s="106">
        <f t="shared" si="16"/>
        <v>0</v>
      </c>
      <c r="W50" s="103">
        <f t="shared" si="12"/>
        <v>0</v>
      </c>
      <c r="X50" s="106">
        <f>IF(W50&lt;&gt;0,VLOOKUP(W50,'Zinssätze 2017'!$B$5:$C$54,2),0)</f>
        <v>0</v>
      </c>
      <c r="Y50" s="106">
        <f t="shared" si="13"/>
        <v>0</v>
      </c>
    </row>
    <row r="51" spans="2:25" x14ac:dyDescent="0.2">
      <c r="B51" s="42" t="s">
        <v>63</v>
      </c>
      <c r="C51" s="42">
        <v>1953</v>
      </c>
      <c r="D51" s="42">
        <v>2007</v>
      </c>
      <c r="E51" s="101">
        <f t="shared" si="14"/>
        <v>0</v>
      </c>
      <c r="F51" s="102">
        <f t="shared" si="15"/>
        <v>0</v>
      </c>
      <c r="G51" s="103">
        <f t="shared" si="17"/>
        <v>0</v>
      </c>
      <c r="H51" s="101">
        <f>IF(E51&lt;&gt;0,I51-(E51-$C$9),0)</f>
        <v>0</v>
      </c>
      <c r="I51" s="101">
        <f t="shared" si="1"/>
        <v>10</v>
      </c>
      <c r="J51" s="104">
        <f>ROUND($F$13*H51/I51,2)</f>
        <v>0</v>
      </c>
      <c r="K51" s="101">
        <f t="shared" si="3"/>
        <v>0</v>
      </c>
      <c r="L51" s="104">
        <f>IF(K51&lt;&gt;0,VLOOKUP(K51,'Zinssätze 2017'!$B$5:$C$54,2),0)</f>
        <v>0</v>
      </c>
      <c r="M51" s="104">
        <f>ROUND(J51/(1+(L51/100))^K51,2)</f>
        <v>0</v>
      </c>
      <c r="N51" s="102">
        <f>IF(F51&lt;&gt;0,O51-(F51-$C$9),0)</f>
        <v>0</v>
      </c>
      <c r="O51" s="102">
        <f>$C$14</f>
        <v>25</v>
      </c>
      <c r="P51" s="105">
        <f t="shared" si="7"/>
        <v>0</v>
      </c>
      <c r="Q51" s="102">
        <f t="shared" si="8"/>
        <v>0</v>
      </c>
      <c r="R51" s="105">
        <f>IF(Q51&lt;&gt;0,VLOOKUP(Q51,'Zinssätze 2017'!$B$5:$C$54,2),0)</f>
        <v>0</v>
      </c>
      <c r="S51" s="105">
        <f t="shared" si="9"/>
        <v>0</v>
      </c>
      <c r="T51" s="103">
        <f t="shared" si="10"/>
        <v>0</v>
      </c>
      <c r="U51" s="103">
        <f t="shared" si="11"/>
        <v>40</v>
      </c>
      <c r="V51" s="106">
        <f t="shared" si="16"/>
        <v>0</v>
      </c>
      <c r="W51" s="103">
        <f t="shared" si="12"/>
        <v>0</v>
      </c>
      <c r="X51" s="106">
        <f>IF(W51&lt;&gt;0,VLOOKUP(W51,'Zinssätze 2017'!$B$5:$C$54,2),0)</f>
        <v>0</v>
      </c>
      <c r="Y51" s="106">
        <f t="shared" si="13"/>
        <v>0</v>
      </c>
    </row>
    <row r="52" spans="2:25" x14ac:dyDescent="0.2">
      <c r="B52" s="42" t="s">
        <v>64</v>
      </c>
      <c r="C52" s="42">
        <v>1988</v>
      </c>
      <c r="D52" s="42">
        <v>2008</v>
      </c>
      <c r="E52" s="101">
        <f t="shared" si="14"/>
        <v>2018</v>
      </c>
      <c r="F52" s="102">
        <f t="shared" si="15"/>
        <v>2033</v>
      </c>
      <c r="G52" s="103">
        <f t="shared" si="17"/>
        <v>2048</v>
      </c>
      <c r="H52" s="101">
        <f t="shared" si="0"/>
        <v>9</v>
      </c>
      <c r="I52" s="101">
        <f t="shared" si="1"/>
        <v>10</v>
      </c>
      <c r="J52" s="104">
        <f t="shared" si="2"/>
        <v>225</v>
      </c>
      <c r="K52" s="101">
        <f t="shared" si="3"/>
        <v>1</v>
      </c>
      <c r="L52" s="104">
        <f>IF(K52&lt;&gt;0,VLOOKUP(K52,'Zinssätze 2017'!$B$5:$C$54,2),0)</f>
        <v>1.26</v>
      </c>
      <c r="M52" s="104">
        <f t="shared" si="4"/>
        <v>222.2</v>
      </c>
      <c r="N52" s="102">
        <f t="shared" si="5"/>
        <v>9</v>
      </c>
      <c r="O52" s="102">
        <f t="shared" si="6"/>
        <v>25</v>
      </c>
      <c r="P52" s="105">
        <f>ROUND($F$14*N52/O52,2)</f>
        <v>180</v>
      </c>
      <c r="Q52" s="102">
        <f>IF(F52&lt;&gt;0,F52-$C$9,0)</f>
        <v>16</v>
      </c>
      <c r="R52" s="105">
        <f>IF(Q52&lt;&gt;0,VLOOKUP(Q52,'Zinssätze 2017'!$B$5:$C$54,2),0)</f>
        <v>2.83</v>
      </c>
      <c r="S52" s="105">
        <f t="shared" si="9"/>
        <v>115.17</v>
      </c>
      <c r="T52" s="103">
        <f>IF(G52&lt;&gt;0,U52-(G52-$C$9),0)</f>
        <v>9</v>
      </c>
      <c r="U52" s="103">
        <f t="shared" si="11"/>
        <v>40</v>
      </c>
      <c r="V52" s="106">
        <f>ROUND($F$15*T52/U52,2)</f>
        <v>225</v>
      </c>
      <c r="W52" s="103">
        <f>IF(G52&lt;&gt;0,G52-$C$9,0)</f>
        <v>31</v>
      </c>
      <c r="X52" s="106">
        <f>IF(W52&lt;&gt;0,VLOOKUP(W52,'Zinssätze 2017'!$B$5:$C$54,2),0)</f>
        <v>2.93</v>
      </c>
      <c r="Y52" s="106">
        <f t="shared" si="13"/>
        <v>91.91</v>
      </c>
    </row>
    <row r="53" spans="2:25" x14ac:dyDescent="0.2">
      <c r="B53" s="42" t="s">
        <v>65</v>
      </c>
      <c r="C53" s="42">
        <v>1986</v>
      </c>
      <c r="D53" s="42">
        <v>2010</v>
      </c>
      <c r="E53" s="101">
        <f t="shared" si="14"/>
        <v>2020</v>
      </c>
      <c r="F53" s="102">
        <f t="shared" si="15"/>
        <v>2035</v>
      </c>
      <c r="G53" s="103">
        <f t="shared" si="17"/>
        <v>2050</v>
      </c>
      <c r="H53" s="101">
        <f t="shared" si="0"/>
        <v>7</v>
      </c>
      <c r="I53" s="101">
        <f t="shared" si="1"/>
        <v>10</v>
      </c>
      <c r="J53" s="104">
        <f t="shared" si="2"/>
        <v>175</v>
      </c>
      <c r="K53" s="101">
        <f t="shared" si="3"/>
        <v>3</v>
      </c>
      <c r="L53" s="104">
        <f>IF(K53&lt;&gt;0,VLOOKUP(K53,'Zinssätze 2017'!$B$5:$C$54,2),0)</f>
        <v>1.43</v>
      </c>
      <c r="M53" s="104">
        <f t="shared" si="4"/>
        <v>167.7</v>
      </c>
      <c r="N53" s="102">
        <f t="shared" si="5"/>
        <v>7</v>
      </c>
      <c r="O53" s="102">
        <f t="shared" si="6"/>
        <v>25</v>
      </c>
      <c r="P53" s="105">
        <f t="shared" si="7"/>
        <v>140</v>
      </c>
      <c r="Q53" s="102">
        <f t="shared" si="8"/>
        <v>18</v>
      </c>
      <c r="R53" s="105">
        <f>IF(Q53&lt;&gt;0,VLOOKUP(Q53,'Zinssätze 2017'!$B$5:$C$54,2),0)</f>
        <v>2.89</v>
      </c>
      <c r="S53" s="105">
        <f t="shared" si="9"/>
        <v>83.83</v>
      </c>
      <c r="T53" s="103">
        <f t="shared" si="10"/>
        <v>7</v>
      </c>
      <c r="U53" s="103">
        <f t="shared" si="11"/>
        <v>40</v>
      </c>
      <c r="V53" s="106">
        <f t="shared" si="16"/>
        <v>175</v>
      </c>
      <c r="W53" s="103">
        <f t="shared" si="12"/>
        <v>33</v>
      </c>
      <c r="X53" s="106">
        <f>IF(W53&lt;&gt;0,VLOOKUP(W53,'Zinssätze 2017'!$B$5:$C$54,2),0)</f>
        <v>2.93</v>
      </c>
      <c r="Y53" s="106">
        <f t="shared" si="13"/>
        <v>67.48</v>
      </c>
    </row>
    <row r="54" spans="2:25" x14ac:dyDescent="0.2">
      <c r="B54" s="42" t="s">
        <v>66</v>
      </c>
      <c r="C54" s="42">
        <v>1957</v>
      </c>
      <c r="D54" s="42">
        <v>2011</v>
      </c>
      <c r="E54" s="101">
        <f t="shared" si="14"/>
        <v>2021</v>
      </c>
      <c r="F54" s="102">
        <f t="shared" si="15"/>
        <v>0</v>
      </c>
      <c r="G54" s="103">
        <f t="shared" si="17"/>
        <v>0</v>
      </c>
      <c r="H54" s="101">
        <f t="shared" si="0"/>
        <v>6</v>
      </c>
      <c r="I54" s="101">
        <v>10</v>
      </c>
      <c r="J54" s="104">
        <f t="shared" si="2"/>
        <v>150</v>
      </c>
      <c r="K54" s="101">
        <f t="shared" si="3"/>
        <v>4</v>
      </c>
      <c r="L54" s="104">
        <f>IF(K54&lt;&gt;0,VLOOKUP(K54,'Zinssätze 2017'!$B$5:$C$54,2),0)</f>
        <v>1.58</v>
      </c>
      <c r="M54" s="104">
        <f t="shared" si="4"/>
        <v>140.88</v>
      </c>
      <c r="N54" s="102">
        <v>0</v>
      </c>
      <c r="O54" s="102">
        <f t="shared" si="6"/>
        <v>25</v>
      </c>
      <c r="P54" s="105">
        <f t="shared" si="7"/>
        <v>0</v>
      </c>
      <c r="Q54" s="102">
        <f t="shared" si="8"/>
        <v>0</v>
      </c>
      <c r="R54" s="105">
        <f>IF(Q54&lt;&gt;0,VLOOKUP(Q54,'Zinssätze 2017'!$B$5:$C$54,2),0)</f>
        <v>0</v>
      </c>
      <c r="S54" s="105">
        <f t="shared" si="9"/>
        <v>0</v>
      </c>
      <c r="T54" s="103">
        <f t="shared" si="10"/>
        <v>0</v>
      </c>
      <c r="U54" s="103">
        <f t="shared" si="11"/>
        <v>40</v>
      </c>
      <c r="V54" s="106">
        <f t="shared" si="16"/>
        <v>0</v>
      </c>
      <c r="W54" s="103">
        <f t="shared" si="12"/>
        <v>0</v>
      </c>
      <c r="X54" s="106">
        <f>IF(W54&lt;&gt;0,VLOOKUP(W54,'Zinssätze 2017'!$B$5:$C$54,2),0)</f>
        <v>0</v>
      </c>
      <c r="Y54" s="106">
        <f t="shared" si="13"/>
        <v>0</v>
      </c>
    </row>
    <row r="55" spans="2:25" x14ac:dyDescent="0.2">
      <c r="B55" s="42" t="s">
        <v>67</v>
      </c>
      <c r="C55" s="42">
        <v>1966</v>
      </c>
      <c r="D55" s="42">
        <v>2012</v>
      </c>
      <c r="E55" s="101">
        <f t="shared" si="14"/>
        <v>2022</v>
      </c>
      <c r="F55" s="102">
        <f t="shared" si="15"/>
        <v>0</v>
      </c>
      <c r="G55" s="103">
        <f t="shared" si="17"/>
        <v>0</v>
      </c>
      <c r="H55" s="101">
        <f t="shared" si="0"/>
        <v>5</v>
      </c>
      <c r="I55" s="101">
        <f>$C$13</f>
        <v>10</v>
      </c>
      <c r="J55" s="104">
        <f t="shared" si="2"/>
        <v>125</v>
      </c>
      <c r="K55" s="101">
        <f t="shared" si="3"/>
        <v>5</v>
      </c>
      <c r="L55" s="104">
        <f>IF(K55&lt;&gt;0,VLOOKUP(K55,'Zinssätze 2017'!$B$5:$C$54,2),0)</f>
        <v>1.73</v>
      </c>
      <c r="M55" s="104">
        <f t="shared" si="4"/>
        <v>114.73</v>
      </c>
      <c r="N55" s="102">
        <f>IF(F55&lt;&gt;0,O55-(F55-$C$9),0)</f>
        <v>0</v>
      </c>
      <c r="O55" s="102">
        <f t="shared" si="6"/>
        <v>25</v>
      </c>
      <c r="P55" s="105">
        <f t="shared" si="7"/>
        <v>0</v>
      </c>
      <c r="Q55" s="102">
        <f t="shared" si="8"/>
        <v>0</v>
      </c>
      <c r="R55" s="105">
        <f>IF(Q55&lt;&gt;0,VLOOKUP(Q55,'Zinssätze 2017'!$B$5:$C$54,2),0)</f>
        <v>0</v>
      </c>
      <c r="S55" s="105">
        <f t="shared" si="9"/>
        <v>0</v>
      </c>
      <c r="T55" s="103">
        <f t="shared" si="10"/>
        <v>0</v>
      </c>
      <c r="U55" s="103">
        <f t="shared" si="11"/>
        <v>40</v>
      </c>
      <c r="V55" s="106">
        <f t="shared" si="16"/>
        <v>0</v>
      </c>
      <c r="W55" s="103">
        <f t="shared" si="12"/>
        <v>0</v>
      </c>
      <c r="X55" s="106">
        <f>IF(W55&lt;&gt;0,VLOOKUP(W55,'Zinssätze 2017'!$B$5:$C$54,2),0)</f>
        <v>0</v>
      </c>
      <c r="Y55" s="106">
        <f t="shared" si="13"/>
        <v>0</v>
      </c>
    </row>
    <row r="56" spans="2:25" x14ac:dyDescent="0.2">
      <c r="B56" s="42" t="s">
        <v>68</v>
      </c>
      <c r="C56" s="42">
        <v>1971</v>
      </c>
      <c r="D56" s="42">
        <v>2013</v>
      </c>
      <c r="E56" s="101">
        <f t="shared" si="14"/>
        <v>2023</v>
      </c>
      <c r="F56" s="102">
        <f t="shared" si="15"/>
        <v>2038</v>
      </c>
      <c r="G56" s="103">
        <f t="shared" si="17"/>
        <v>0</v>
      </c>
      <c r="H56" s="101">
        <f t="shared" si="0"/>
        <v>4</v>
      </c>
      <c r="I56" s="101">
        <f>$C$13</f>
        <v>10</v>
      </c>
      <c r="J56" s="104">
        <f>ROUND($F$13*H56/I56,2)</f>
        <v>100</v>
      </c>
      <c r="K56" s="101">
        <f t="shared" si="3"/>
        <v>6</v>
      </c>
      <c r="L56" s="104">
        <f>IF(K56&lt;&gt;0,VLOOKUP(K56,'Zinssätze 2017'!$B$5:$C$54,2),0)</f>
        <v>1.88</v>
      </c>
      <c r="M56" s="104">
        <f>ROUND(J56/(1+(L56/100))^K56,2)</f>
        <v>89.43</v>
      </c>
      <c r="N56" s="102">
        <f>IF(F56&lt;&gt;0,O56-(F56-$C$9),0)</f>
        <v>4</v>
      </c>
      <c r="O56" s="102">
        <f t="shared" si="6"/>
        <v>25</v>
      </c>
      <c r="P56" s="105">
        <f>ROUND($F$14*N56/O56,2)</f>
        <v>80</v>
      </c>
      <c r="Q56" s="102">
        <f t="shared" si="8"/>
        <v>21</v>
      </c>
      <c r="R56" s="105">
        <f>IF(Q56&lt;&gt;0,VLOOKUP(Q56,'Zinssätze 2017'!$B$5:$C$54,2),0)</f>
        <v>2.94</v>
      </c>
      <c r="S56" s="105">
        <f>ROUND(P56/(1+(R56/100))^Q56,2)</f>
        <v>43.53</v>
      </c>
      <c r="T56" s="103">
        <f t="shared" si="10"/>
        <v>0</v>
      </c>
      <c r="U56" s="103">
        <f t="shared" si="11"/>
        <v>40</v>
      </c>
      <c r="V56" s="106">
        <f>ROUND($F$15*T56/U56,2)</f>
        <v>0</v>
      </c>
      <c r="W56" s="103">
        <f t="shared" si="12"/>
        <v>0</v>
      </c>
      <c r="X56" s="106">
        <f>IF(W56&lt;&gt;0,VLOOKUP(W56,'Zinssätze 2017'!$B$5:$C$54,2),0)</f>
        <v>0</v>
      </c>
      <c r="Y56" s="106">
        <f>ROUND(V56/(1+(X56/100))^W56,2)</f>
        <v>0</v>
      </c>
    </row>
    <row r="57" spans="2:25" x14ac:dyDescent="0.2">
      <c r="B57" s="42" t="s">
        <v>69</v>
      </c>
      <c r="C57" s="42">
        <v>1983</v>
      </c>
      <c r="D57" s="42">
        <v>2014</v>
      </c>
      <c r="E57" s="101">
        <f t="shared" si="14"/>
        <v>2024</v>
      </c>
      <c r="F57" s="102">
        <f t="shared" si="15"/>
        <v>2039</v>
      </c>
      <c r="G57" s="103">
        <f t="shared" si="17"/>
        <v>0</v>
      </c>
      <c r="H57" s="101">
        <f t="shared" si="0"/>
        <v>3</v>
      </c>
      <c r="I57" s="101">
        <f>$C$13</f>
        <v>10</v>
      </c>
      <c r="J57" s="104">
        <f>ROUND($F$13*H57/I57,2)</f>
        <v>75</v>
      </c>
      <c r="K57" s="101">
        <f t="shared" si="3"/>
        <v>7</v>
      </c>
      <c r="L57" s="104">
        <f>IF(K57&lt;&gt;0,VLOOKUP(K57,'Zinssätze 2017'!$B$5:$C$54,2),0)</f>
        <v>2.02</v>
      </c>
      <c r="M57" s="104">
        <f>ROUND(J57/(1+(L57/100))^K57,2)</f>
        <v>65.2</v>
      </c>
      <c r="N57" s="102">
        <f>IF(F57&lt;&gt;0,O57-(F57-$C$9),0)</f>
        <v>3</v>
      </c>
      <c r="O57" s="102">
        <f t="shared" si="6"/>
        <v>25</v>
      </c>
      <c r="P57" s="105">
        <f>ROUND($F$14*N57/O57,2)</f>
        <v>60</v>
      </c>
      <c r="Q57" s="102">
        <f t="shared" si="8"/>
        <v>22</v>
      </c>
      <c r="R57" s="105">
        <f>IF(Q57&lt;&gt;0,VLOOKUP(Q57,'Zinssätze 2017'!$B$5:$C$54,2),0)</f>
        <v>2.94</v>
      </c>
      <c r="S57" s="105">
        <f>ROUND(P57/(1+(R57/100))^Q57,2)</f>
        <v>31.72</v>
      </c>
      <c r="T57" s="103">
        <f t="shared" si="10"/>
        <v>0</v>
      </c>
      <c r="U57" s="103">
        <f t="shared" si="11"/>
        <v>40</v>
      </c>
      <c r="V57" s="106">
        <f>ROUND($F$15*T57/U57,2)</f>
        <v>0</v>
      </c>
      <c r="W57" s="103">
        <f t="shared" si="12"/>
        <v>0</v>
      </c>
      <c r="X57" s="106">
        <f>IF(W57&lt;&gt;0,VLOOKUP(W57,'Zinssätze 2017'!$B$5:$C$54,2),0)</f>
        <v>0</v>
      </c>
      <c r="Y57" s="106">
        <f>ROUND(V57/(1+(X57/100))^W57,2)</f>
        <v>0</v>
      </c>
    </row>
    <row r="58" spans="2:25" x14ac:dyDescent="0.2">
      <c r="B58" s="42" t="s">
        <v>70</v>
      </c>
      <c r="C58" s="42">
        <v>1964</v>
      </c>
      <c r="D58" s="42">
        <v>2015</v>
      </c>
      <c r="E58" s="101">
        <f t="shared" si="14"/>
        <v>2025</v>
      </c>
      <c r="F58" s="102">
        <f t="shared" si="15"/>
        <v>0</v>
      </c>
      <c r="G58" s="103">
        <f t="shared" si="17"/>
        <v>0</v>
      </c>
      <c r="H58" s="101">
        <f t="shared" si="0"/>
        <v>2</v>
      </c>
      <c r="I58" s="101">
        <f>$C$13</f>
        <v>10</v>
      </c>
      <c r="J58" s="104">
        <f>ROUND($F$13*H58/I58,2)</f>
        <v>50</v>
      </c>
      <c r="K58" s="101">
        <f t="shared" si="3"/>
        <v>8</v>
      </c>
      <c r="L58" s="104">
        <f>IF(K58&lt;&gt;0,VLOOKUP(K58,'Zinssätze 2017'!$B$5:$C$54,2),0)</f>
        <v>2.16</v>
      </c>
      <c r="M58" s="104">
        <f>ROUND(J58/(1+(L58/100))^K58,2)</f>
        <v>42.14</v>
      </c>
      <c r="N58" s="102">
        <f>IF(F58&lt;&gt;0,O58-(F58-$C$9),0)</f>
        <v>0</v>
      </c>
      <c r="O58" s="102">
        <f t="shared" si="6"/>
        <v>25</v>
      </c>
      <c r="P58" s="105">
        <f>ROUND($F$14*N58/O58,2)</f>
        <v>0</v>
      </c>
      <c r="Q58" s="102">
        <f t="shared" si="8"/>
        <v>0</v>
      </c>
      <c r="R58" s="105">
        <f>IF(Q58&lt;&gt;0,VLOOKUP(Q58,'Zinssätze 2017'!$B$5:$C$54,2),0)</f>
        <v>0</v>
      </c>
      <c r="S58" s="105">
        <f>ROUND(P58/(1+(R58/100))^Q58,2)</f>
        <v>0</v>
      </c>
      <c r="T58" s="103">
        <f t="shared" si="10"/>
        <v>0</v>
      </c>
      <c r="U58" s="103">
        <f t="shared" si="11"/>
        <v>40</v>
      </c>
      <c r="V58" s="106">
        <f>ROUND($F$15*T58/U58,2)</f>
        <v>0</v>
      </c>
      <c r="W58" s="103">
        <f t="shared" si="12"/>
        <v>0</v>
      </c>
      <c r="X58" s="106">
        <f>IF(W58&lt;&gt;0,VLOOKUP(W58,'Zinssätze 2017'!$B$5:$C$54,2),0)</f>
        <v>0</v>
      </c>
      <c r="Y58" s="106">
        <f>ROUND(V58/(1+(X58/100))^W58,2)</f>
        <v>0</v>
      </c>
    </row>
    <row r="59" spans="2:25" x14ac:dyDescent="0.2">
      <c r="B59" s="43" t="s">
        <v>71</v>
      </c>
      <c r="C59" s="43">
        <v>1964</v>
      </c>
      <c r="D59" s="43">
        <v>2015</v>
      </c>
      <c r="E59" s="107">
        <f t="shared" si="14"/>
        <v>2025</v>
      </c>
      <c r="F59" s="108">
        <f t="shared" si="15"/>
        <v>0</v>
      </c>
      <c r="G59" s="109">
        <f t="shared" si="17"/>
        <v>0</v>
      </c>
      <c r="H59" s="107">
        <f t="shared" si="0"/>
        <v>2</v>
      </c>
      <c r="I59" s="107">
        <f>$C$13</f>
        <v>10</v>
      </c>
      <c r="J59" s="110">
        <f>ROUND($F$13*H59/I59,2)</f>
        <v>50</v>
      </c>
      <c r="K59" s="107">
        <f t="shared" si="3"/>
        <v>8</v>
      </c>
      <c r="L59" s="110">
        <f>IF(K59&lt;&gt;0,VLOOKUP(K59,'Zinssätze 2017'!$B$5:$C$54,2),0)</f>
        <v>2.16</v>
      </c>
      <c r="M59" s="110">
        <f>ROUND(J59/(1+(L59/100))^K59,2)</f>
        <v>42.14</v>
      </c>
      <c r="N59" s="108">
        <f>IF(F59&lt;&gt;0,O59-(F59-$C$9),0)</f>
        <v>0</v>
      </c>
      <c r="O59" s="108">
        <f t="shared" si="6"/>
        <v>25</v>
      </c>
      <c r="P59" s="111">
        <f>ROUND($F$14*N59/O59,2)</f>
        <v>0</v>
      </c>
      <c r="Q59" s="108">
        <f t="shared" si="8"/>
        <v>0</v>
      </c>
      <c r="R59" s="111">
        <f>IF(Q59&lt;&gt;0,VLOOKUP(Q59,'Zinssätze 2017'!$B$5:$C$54,2),0)</f>
        <v>0</v>
      </c>
      <c r="S59" s="111">
        <f>ROUND(P59/(1+(R59/100))^Q59,2)</f>
        <v>0</v>
      </c>
      <c r="T59" s="109">
        <f t="shared" si="10"/>
        <v>0</v>
      </c>
      <c r="U59" s="109">
        <f t="shared" si="11"/>
        <v>40</v>
      </c>
      <c r="V59" s="112">
        <f>ROUND($F$15*T59/U59,2)</f>
        <v>0</v>
      </c>
      <c r="W59" s="109">
        <f t="shared" si="12"/>
        <v>0</v>
      </c>
      <c r="X59" s="112">
        <f>IF(W59&lt;&gt;0,VLOOKUP(W59,'Zinssätze 2017'!$B$5:$C$54,2),0)</f>
        <v>0</v>
      </c>
      <c r="Y59" s="112">
        <f>ROUND(V59/(1+(X59/100))^W59,2)</f>
        <v>0</v>
      </c>
    </row>
    <row r="60" spans="2:25" s="69" customFormat="1" ht="13.5" thickBot="1" x14ac:dyDescent="0.25">
      <c r="B60" s="123"/>
      <c r="C60" s="123"/>
      <c r="D60" s="123"/>
      <c r="E60" s="113"/>
      <c r="F60" s="114"/>
      <c r="G60" s="115"/>
      <c r="H60" s="113"/>
      <c r="I60" s="113"/>
      <c r="J60" s="116">
        <f>SUM(J23:J59)</f>
        <v>950</v>
      </c>
      <c r="K60" s="116"/>
      <c r="L60" s="116"/>
      <c r="M60" s="116">
        <f>SUM(M23:M59)</f>
        <v>884.42000000000007</v>
      </c>
      <c r="N60" s="117"/>
      <c r="O60" s="117"/>
      <c r="P60" s="117">
        <f>SUM(P23:P59)</f>
        <v>760</v>
      </c>
      <c r="Q60" s="117"/>
      <c r="R60" s="117"/>
      <c r="S60" s="117">
        <f>SUM(S23:S59)</f>
        <v>510.90999999999997</v>
      </c>
      <c r="T60" s="118"/>
      <c r="U60" s="118"/>
      <c r="V60" s="118">
        <f>SUM(V23:V59)</f>
        <v>15400</v>
      </c>
      <c r="W60" s="118"/>
      <c r="X60" s="118"/>
      <c r="Y60" s="118">
        <f>SUM(Y23:Y59)</f>
        <v>13347.689999999999</v>
      </c>
    </row>
    <row r="61" spans="2:25" s="120" customFormat="1" x14ac:dyDescent="0.2">
      <c r="B61" s="119"/>
      <c r="C61" s="119"/>
      <c r="D61" s="119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</row>
    <row r="62" spans="2:25" x14ac:dyDescent="0.2">
      <c r="J62" s="122"/>
      <c r="M62" s="122"/>
      <c r="P62" s="122"/>
      <c r="S62" s="122"/>
      <c r="V62" s="122"/>
      <c r="Y62" s="122"/>
    </row>
    <row r="63" spans="2:25" x14ac:dyDescent="0.2">
      <c r="J63" s="122"/>
      <c r="M63" s="122"/>
      <c r="P63" s="122"/>
      <c r="S63" s="122"/>
      <c r="V63" s="122"/>
      <c r="Y63" s="122"/>
    </row>
    <row r="64" spans="2:25" x14ac:dyDescent="0.2">
      <c r="J64" s="122"/>
      <c r="M64" s="122"/>
      <c r="P64" s="122"/>
      <c r="S64" s="122"/>
      <c r="Y64" s="122"/>
    </row>
    <row r="65" spans="10:25" x14ac:dyDescent="0.2">
      <c r="J65" s="122"/>
      <c r="M65" s="122"/>
      <c r="P65" s="122"/>
      <c r="S65" s="122"/>
      <c r="Y65" s="122"/>
    </row>
    <row r="66" spans="10:25" x14ac:dyDescent="0.2">
      <c r="J66" s="122"/>
      <c r="M66" s="122"/>
      <c r="P66" s="122"/>
      <c r="S66" s="122"/>
      <c r="Y66" s="122"/>
    </row>
    <row r="67" spans="10:25" x14ac:dyDescent="0.2">
      <c r="J67" s="122"/>
      <c r="P67" s="122"/>
      <c r="S67" s="122"/>
      <c r="Y67" s="122"/>
    </row>
    <row r="68" spans="10:25" x14ac:dyDescent="0.2">
      <c r="J68" s="122"/>
      <c r="P68" s="122"/>
      <c r="S68" s="122"/>
      <c r="Y68" s="122"/>
    </row>
    <row r="69" spans="10:25" x14ac:dyDescent="0.2">
      <c r="J69" s="122"/>
      <c r="P69" s="122"/>
      <c r="S69" s="122"/>
      <c r="Y69" s="122"/>
    </row>
    <row r="70" spans="10:25" x14ac:dyDescent="0.2">
      <c r="J70" s="122"/>
      <c r="P70" s="122"/>
      <c r="S70" s="122"/>
      <c r="Y70" s="122"/>
    </row>
    <row r="71" spans="10:25" x14ac:dyDescent="0.2">
      <c r="J71" s="122"/>
      <c r="P71" s="122"/>
      <c r="S71" s="122"/>
      <c r="Y71" s="122"/>
    </row>
    <row r="72" spans="10:25" x14ac:dyDescent="0.2">
      <c r="J72" s="122"/>
      <c r="P72" s="122"/>
      <c r="S72" s="122"/>
      <c r="Y72" s="122"/>
    </row>
    <row r="73" spans="10:25" x14ac:dyDescent="0.2">
      <c r="P73" s="122"/>
      <c r="Y73" s="122"/>
    </row>
    <row r="74" spans="10:25" x14ac:dyDescent="0.2">
      <c r="P74" s="122"/>
      <c r="Y74" s="122"/>
    </row>
    <row r="75" spans="10:25" x14ac:dyDescent="0.2">
      <c r="P75" s="122"/>
      <c r="Y75" s="122"/>
    </row>
    <row r="76" spans="10:25" x14ac:dyDescent="0.2">
      <c r="P76" s="122"/>
      <c r="Y76" s="122"/>
    </row>
    <row r="77" spans="10:25" x14ac:dyDescent="0.2">
      <c r="P77" s="122"/>
      <c r="Y77" s="122"/>
    </row>
    <row r="78" spans="10:25" x14ac:dyDescent="0.2">
      <c r="Y78" s="122"/>
    </row>
    <row r="79" spans="10:25" x14ac:dyDescent="0.2">
      <c r="Y79" s="122"/>
    </row>
    <row r="80" spans="10:25" x14ac:dyDescent="0.2">
      <c r="Y80" s="122"/>
    </row>
    <row r="81" spans="25:25" x14ac:dyDescent="0.2">
      <c r="Y81" s="122"/>
    </row>
    <row r="82" spans="25:25" x14ac:dyDescent="0.2">
      <c r="Y82" s="122"/>
    </row>
    <row r="83" spans="25:25" x14ac:dyDescent="0.2">
      <c r="Y83" s="122"/>
    </row>
    <row r="84" spans="25:25" x14ac:dyDescent="0.2">
      <c r="Y84" s="122"/>
    </row>
    <row r="85" spans="25:25" x14ac:dyDescent="0.2">
      <c r="Y85" s="122"/>
    </row>
    <row r="86" spans="25:25" x14ac:dyDescent="0.2">
      <c r="Y86" s="122"/>
    </row>
    <row r="87" spans="25:25" x14ac:dyDescent="0.2">
      <c r="Y87" s="122"/>
    </row>
    <row r="88" spans="25:25" x14ac:dyDescent="0.2">
      <c r="Y88" s="122"/>
    </row>
    <row r="89" spans="25:25" x14ac:dyDescent="0.2">
      <c r="Y89" s="122"/>
    </row>
    <row r="90" spans="25:25" x14ac:dyDescent="0.2">
      <c r="Y90" s="122"/>
    </row>
    <row r="91" spans="25:25" x14ac:dyDescent="0.2">
      <c r="Y91" s="122"/>
    </row>
    <row r="92" spans="25:25" x14ac:dyDescent="0.2">
      <c r="Y92" s="122"/>
    </row>
    <row r="93" spans="25:25" x14ac:dyDescent="0.2">
      <c r="Y93" s="122"/>
    </row>
    <row r="94" spans="25:25" x14ac:dyDescent="0.2">
      <c r="Y94" s="122"/>
    </row>
    <row r="95" spans="25:25" x14ac:dyDescent="0.2">
      <c r="Y95" s="122"/>
    </row>
    <row r="96" spans="25:25" x14ac:dyDescent="0.2">
      <c r="Y96" s="122"/>
    </row>
    <row r="97" spans="25:25" x14ac:dyDescent="0.2">
      <c r="Y97" s="122"/>
    </row>
    <row r="98" spans="25:25" x14ac:dyDescent="0.2">
      <c r="Y98" s="122"/>
    </row>
    <row r="99" spans="25:25" x14ac:dyDescent="0.2">
      <c r="Y99" s="122"/>
    </row>
  </sheetData>
  <sheetProtection algorithmName="SHA-512" hashValue="sJr4hC4OXpin7zxIct7CHPPpYdnF+hWHB66e4+J3f6/FLs6MI0BsL/JGPCc2g0L8o47+Ycdq5MgxW6NQraQjHQ==" saltValue="7ZE815cdqXr1GSyPsnryrw==" spinCount="100000" sheet="1" objects="1" scenarios="1"/>
  <mergeCells count="26">
    <mergeCell ref="C5:D5"/>
    <mergeCell ref="C6:D6"/>
    <mergeCell ref="C7:D7"/>
    <mergeCell ref="U20:U21"/>
    <mergeCell ref="V20:V21"/>
    <mergeCell ref="I20:I21"/>
    <mergeCell ref="J20:J21"/>
    <mergeCell ref="K20:K21"/>
    <mergeCell ref="L20:L21"/>
    <mergeCell ref="M20:M21"/>
    <mergeCell ref="N20:N21"/>
    <mergeCell ref="C20:C21"/>
    <mergeCell ref="D20:D21"/>
    <mergeCell ref="E20:E21"/>
    <mergeCell ref="F20:F21"/>
    <mergeCell ref="G20:G21"/>
    <mergeCell ref="H20:H21"/>
    <mergeCell ref="W20:W21"/>
    <mergeCell ref="X20:X21"/>
    <mergeCell ref="Y20:Y21"/>
    <mergeCell ref="O20:O21"/>
    <mergeCell ref="P20:P21"/>
    <mergeCell ref="Q20:Q21"/>
    <mergeCell ref="R20:R21"/>
    <mergeCell ref="S20:S21"/>
    <mergeCell ref="T20:T21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  <headerFooter>
    <oddHeader>&amp;F</oddHeader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D118"/>
  <sheetViews>
    <sheetView showGridLines="0" zoomScaleNormal="100" workbookViewId="0">
      <selection activeCell="B3" sqref="B3"/>
    </sheetView>
  </sheetViews>
  <sheetFormatPr baseColWidth="10" defaultRowHeight="12.75" x14ac:dyDescent="0.2"/>
  <cols>
    <col min="1" max="1" width="6.85546875" style="126" customWidth="1"/>
    <col min="2" max="2" width="16.28515625" style="126" customWidth="1"/>
    <col min="3" max="3" width="16.28515625" style="125" customWidth="1"/>
    <col min="4" max="16384" width="11.42578125" style="126"/>
  </cols>
  <sheetData>
    <row r="2" spans="2:4" ht="15.75" x14ac:dyDescent="0.25">
      <c r="B2" s="124" t="s">
        <v>129</v>
      </c>
    </row>
    <row r="4" spans="2:4" x14ac:dyDescent="0.2">
      <c r="B4" s="127" t="s">
        <v>0</v>
      </c>
      <c r="C4" s="128" t="s">
        <v>1</v>
      </c>
      <c r="D4" s="129"/>
    </row>
    <row r="5" spans="2:4" x14ac:dyDescent="0.2">
      <c r="B5" s="130">
        <v>1</v>
      </c>
      <c r="C5" s="132">
        <v>1.26</v>
      </c>
      <c r="D5" s="130"/>
    </row>
    <row r="6" spans="2:4" x14ac:dyDescent="0.2">
      <c r="B6" s="130">
        <v>2</v>
      </c>
      <c r="C6" s="132">
        <v>1.33</v>
      </c>
      <c r="D6" s="130"/>
    </row>
    <row r="7" spans="2:4" x14ac:dyDescent="0.2">
      <c r="B7" s="130">
        <v>3</v>
      </c>
      <c r="C7" s="132">
        <v>1.43</v>
      </c>
      <c r="D7" s="130"/>
    </row>
    <row r="8" spans="2:4" x14ac:dyDescent="0.2">
      <c r="B8" s="130">
        <v>4</v>
      </c>
      <c r="C8" s="132">
        <v>1.58</v>
      </c>
      <c r="D8" s="130"/>
    </row>
    <row r="9" spans="2:4" x14ac:dyDescent="0.2">
      <c r="B9" s="130">
        <v>5</v>
      </c>
      <c r="C9" s="132">
        <v>1.73</v>
      </c>
      <c r="D9" s="130"/>
    </row>
    <row r="10" spans="2:4" x14ac:dyDescent="0.2">
      <c r="B10" s="130">
        <v>6</v>
      </c>
      <c r="C10" s="132">
        <v>1.88</v>
      </c>
      <c r="D10" s="130"/>
    </row>
    <row r="11" spans="2:4" x14ac:dyDescent="0.2">
      <c r="B11" s="130">
        <v>7</v>
      </c>
      <c r="C11" s="132">
        <v>2.02</v>
      </c>
      <c r="D11" s="130"/>
    </row>
    <row r="12" spans="2:4" x14ac:dyDescent="0.2">
      <c r="B12" s="130">
        <v>8</v>
      </c>
      <c r="C12" s="132">
        <v>2.16</v>
      </c>
      <c r="D12" s="130"/>
    </row>
    <row r="13" spans="2:4" x14ac:dyDescent="0.2">
      <c r="B13" s="130">
        <v>9</v>
      </c>
      <c r="C13" s="132">
        <v>2.29</v>
      </c>
      <c r="D13" s="130"/>
    </row>
    <row r="14" spans="2:4" x14ac:dyDescent="0.2">
      <c r="B14" s="130">
        <v>10</v>
      </c>
      <c r="C14" s="132">
        <v>2.4</v>
      </c>
      <c r="D14" s="130"/>
    </row>
    <row r="15" spans="2:4" x14ac:dyDescent="0.2">
      <c r="B15" s="130">
        <v>11</v>
      </c>
      <c r="C15" s="132">
        <v>2.5099999999999998</v>
      </c>
      <c r="D15" s="130"/>
    </row>
    <row r="16" spans="2:4" x14ac:dyDescent="0.2">
      <c r="B16" s="130">
        <v>12</v>
      </c>
      <c r="C16" s="132">
        <v>2.6</v>
      </c>
      <c r="D16" s="130"/>
    </row>
    <row r="17" spans="2:4" x14ac:dyDescent="0.2">
      <c r="B17" s="130">
        <v>13</v>
      </c>
      <c r="C17" s="132">
        <v>2.68</v>
      </c>
      <c r="D17" s="130"/>
    </row>
    <row r="18" spans="2:4" x14ac:dyDescent="0.2">
      <c r="B18" s="130">
        <v>14</v>
      </c>
      <c r="C18" s="132">
        <v>2.74</v>
      </c>
      <c r="D18" s="130"/>
    </row>
    <row r="19" spans="2:4" x14ac:dyDescent="0.2">
      <c r="B19" s="130">
        <v>15</v>
      </c>
      <c r="C19" s="132">
        <v>2.8</v>
      </c>
      <c r="D19" s="130"/>
    </row>
    <row r="20" spans="2:4" x14ac:dyDescent="0.2">
      <c r="B20" s="130">
        <v>16</v>
      </c>
      <c r="C20" s="132">
        <v>2.83</v>
      </c>
      <c r="D20" s="130"/>
    </row>
    <row r="21" spans="2:4" x14ac:dyDescent="0.2">
      <c r="B21" s="130">
        <v>17</v>
      </c>
      <c r="C21" s="132">
        <v>2.86</v>
      </c>
      <c r="D21" s="130"/>
    </row>
    <row r="22" spans="2:4" x14ac:dyDescent="0.2">
      <c r="B22" s="130">
        <v>18</v>
      </c>
      <c r="C22" s="132">
        <v>2.89</v>
      </c>
      <c r="D22" s="130"/>
    </row>
    <row r="23" spans="2:4" x14ac:dyDescent="0.2">
      <c r="B23" s="130">
        <v>19</v>
      </c>
      <c r="C23" s="132">
        <v>2.91</v>
      </c>
      <c r="D23" s="130"/>
    </row>
    <row r="24" spans="2:4" x14ac:dyDescent="0.2">
      <c r="B24" s="130">
        <v>20</v>
      </c>
      <c r="C24" s="132">
        <v>2.94</v>
      </c>
      <c r="D24" s="130"/>
    </row>
    <row r="25" spans="2:4" x14ac:dyDescent="0.2">
      <c r="B25" s="130">
        <v>21</v>
      </c>
      <c r="C25" s="132">
        <v>2.94</v>
      </c>
      <c r="D25" s="130"/>
    </row>
    <row r="26" spans="2:4" x14ac:dyDescent="0.2">
      <c r="B26" s="130">
        <v>22</v>
      </c>
      <c r="C26" s="132">
        <v>2.94</v>
      </c>
      <c r="D26" s="130"/>
    </row>
    <row r="27" spans="2:4" x14ac:dyDescent="0.2">
      <c r="B27" s="130">
        <v>23</v>
      </c>
      <c r="C27" s="132">
        <v>2.95</v>
      </c>
      <c r="D27" s="130"/>
    </row>
    <row r="28" spans="2:4" x14ac:dyDescent="0.2">
      <c r="B28" s="130">
        <v>24</v>
      </c>
      <c r="C28" s="132">
        <v>2.95</v>
      </c>
      <c r="D28" s="130"/>
    </row>
    <row r="29" spans="2:4" x14ac:dyDescent="0.2">
      <c r="B29" s="130">
        <v>25</v>
      </c>
      <c r="C29" s="132">
        <v>2.95</v>
      </c>
      <c r="D29" s="130"/>
    </row>
    <row r="30" spans="2:4" x14ac:dyDescent="0.2">
      <c r="B30" s="130">
        <v>26</v>
      </c>
      <c r="C30" s="132">
        <v>2.95</v>
      </c>
      <c r="D30" s="130"/>
    </row>
    <row r="31" spans="2:4" x14ac:dyDescent="0.2">
      <c r="B31" s="130">
        <v>27</v>
      </c>
      <c r="C31" s="132">
        <v>2.94</v>
      </c>
      <c r="D31" s="130"/>
    </row>
    <row r="32" spans="2:4" x14ac:dyDescent="0.2">
      <c r="B32" s="130">
        <v>28</v>
      </c>
      <c r="C32" s="132">
        <v>2.94</v>
      </c>
      <c r="D32" s="130"/>
    </row>
    <row r="33" spans="2:4" x14ac:dyDescent="0.2">
      <c r="B33" s="130">
        <v>29</v>
      </c>
      <c r="C33" s="132">
        <v>2.94</v>
      </c>
      <c r="D33" s="130"/>
    </row>
    <row r="34" spans="2:4" x14ac:dyDescent="0.2">
      <c r="B34" s="130">
        <v>30</v>
      </c>
      <c r="C34" s="132">
        <v>2.93</v>
      </c>
      <c r="D34" s="130"/>
    </row>
    <row r="35" spans="2:4" x14ac:dyDescent="0.2">
      <c r="B35" s="130">
        <v>31</v>
      </c>
      <c r="C35" s="132">
        <v>2.93</v>
      </c>
      <c r="D35" s="130"/>
    </row>
    <row r="36" spans="2:4" x14ac:dyDescent="0.2">
      <c r="B36" s="130">
        <v>32</v>
      </c>
      <c r="C36" s="132">
        <v>2.93</v>
      </c>
      <c r="D36" s="130"/>
    </row>
    <row r="37" spans="2:4" x14ac:dyDescent="0.2">
      <c r="B37" s="130">
        <v>33</v>
      </c>
      <c r="C37" s="132">
        <v>2.93</v>
      </c>
      <c r="D37" s="130"/>
    </row>
    <row r="38" spans="2:4" x14ac:dyDescent="0.2">
      <c r="B38" s="130">
        <v>34</v>
      </c>
      <c r="C38" s="132">
        <v>2.93</v>
      </c>
      <c r="D38" s="130"/>
    </row>
    <row r="39" spans="2:4" x14ac:dyDescent="0.2">
      <c r="B39" s="130">
        <v>35</v>
      </c>
      <c r="C39" s="132">
        <v>2.93</v>
      </c>
      <c r="D39" s="130"/>
    </row>
    <row r="40" spans="2:4" x14ac:dyDescent="0.2">
      <c r="B40" s="130">
        <v>36</v>
      </c>
      <c r="C40" s="132">
        <v>2.93</v>
      </c>
      <c r="D40" s="130"/>
    </row>
    <row r="41" spans="2:4" x14ac:dyDescent="0.2">
      <c r="B41" s="130">
        <v>37</v>
      </c>
      <c r="C41" s="132">
        <v>2.93</v>
      </c>
      <c r="D41" s="130"/>
    </row>
    <row r="42" spans="2:4" x14ac:dyDescent="0.2">
      <c r="B42" s="130">
        <v>38</v>
      </c>
      <c r="C42" s="132">
        <v>2.93</v>
      </c>
      <c r="D42" s="130"/>
    </row>
    <row r="43" spans="2:4" x14ac:dyDescent="0.2">
      <c r="B43" s="130">
        <v>39</v>
      </c>
      <c r="C43" s="132">
        <v>2.93</v>
      </c>
      <c r="D43" s="130"/>
    </row>
    <row r="44" spans="2:4" x14ac:dyDescent="0.2">
      <c r="B44" s="130">
        <v>40</v>
      </c>
      <c r="C44" s="132">
        <v>2.92</v>
      </c>
      <c r="D44" s="130"/>
    </row>
    <row r="45" spans="2:4" x14ac:dyDescent="0.2">
      <c r="B45" s="130">
        <v>41</v>
      </c>
      <c r="C45" s="132">
        <v>2.92</v>
      </c>
      <c r="D45" s="130"/>
    </row>
    <row r="46" spans="2:4" x14ac:dyDescent="0.2">
      <c r="B46" s="130">
        <v>42</v>
      </c>
      <c r="C46" s="132">
        <v>2.92</v>
      </c>
      <c r="D46" s="130"/>
    </row>
    <row r="47" spans="2:4" x14ac:dyDescent="0.2">
      <c r="B47" s="130">
        <v>43</v>
      </c>
      <c r="C47" s="132">
        <v>2.92</v>
      </c>
      <c r="D47" s="130"/>
    </row>
    <row r="48" spans="2:4" x14ac:dyDescent="0.2">
      <c r="B48" s="130">
        <v>44</v>
      </c>
      <c r="C48" s="132">
        <v>2.92</v>
      </c>
      <c r="D48" s="130"/>
    </row>
    <row r="49" spans="2:4" x14ac:dyDescent="0.2">
      <c r="B49" s="130">
        <v>45</v>
      </c>
      <c r="C49" s="132">
        <v>2.92</v>
      </c>
      <c r="D49" s="130"/>
    </row>
    <row r="50" spans="2:4" x14ac:dyDescent="0.2">
      <c r="B50" s="130">
        <v>46</v>
      </c>
      <c r="C50" s="132">
        <v>2.92</v>
      </c>
      <c r="D50" s="130"/>
    </row>
    <row r="51" spans="2:4" x14ac:dyDescent="0.2">
      <c r="B51" s="130">
        <v>47</v>
      </c>
      <c r="C51" s="132">
        <v>2.92</v>
      </c>
      <c r="D51" s="130"/>
    </row>
    <row r="52" spans="2:4" x14ac:dyDescent="0.2">
      <c r="B52" s="130">
        <v>48</v>
      </c>
      <c r="C52" s="132">
        <v>2.92</v>
      </c>
      <c r="D52" s="130"/>
    </row>
    <row r="53" spans="2:4" x14ac:dyDescent="0.2">
      <c r="B53" s="130">
        <v>49</v>
      </c>
      <c r="C53" s="132">
        <v>2.92</v>
      </c>
      <c r="D53" s="130"/>
    </row>
    <row r="54" spans="2:4" x14ac:dyDescent="0.2">
      <c r="B54" s="130">
        <v>50</v>
      </c>
      <c r="C54" s="132">
        <v>2.92</v>
      </c>
      <c r="D54" s="130"/>
    </row>
    <row r="55" spans="2:4" x14ac:dyDescent="0.2">
      <c r="B55" s="130"/>
      <c r="C55" s="131"/>
      <c r="D55" s="130"/>
    </row>
    <row r="56" spans="2:4" x14ac:dyDescent="0.2">
      <c r="B56" s="130"/>
      <c r="C56" s="131"/>
      <c r="D56" s="130"/>
    </row>
    <row r="57" spans="2:4" x14ac:dyDescent="0.2">
      <c r="B57" s="130"/>
      <c r="C57" s="131"/>
      <c r="D57" s="130"/>
    </row>
    <row r="58" spans="2:4" x14ac:dyDescent="0.2">
      <c r="B58" s="130"/>
      <c r="C58" s="131"/>
      <c r="D58" s="130"/>
    </row>
    <row r="59" spans="2:4" x14ac:dyDescent="0.2">
      <c r="B59" s="130"/>
      <c r="C59" s="131"/>
      <c r="D59" s="130"/>
    </row>
    <row r="60" spans="2:4" x14ac:dyDescent="0.2">
      <c r="B60" s="130"/>
      <c r="C60" s="131"/>
      <c r="D60" s="130"/>
    </row>
    <row r="61" spans="2:4" x14ac:dyDescent="0.2">
      <c r="B61" s="130"/>
      <c r="C61" s="131"/>
      <c r="D61" s="130"/>
    </row>
    <row r="62" spans="2:4" x14ac:dyDescent="0.2">
      <c r="B62" s="130"/>
      <c r="C62" s="131"/>
      <c r="D62" s="130"/>
    </row>
    <row r="63" spans="2:4" x14ac:dyDescent="0.2">
      <c r="B63" s="130"/>
      <c r="C63" s="131"/>
      <c r="D63" s="130"/>
    </row>
    <row r="64" spans="2:4" x14ac:dyDescent="0.2">
      <c r="B64" s="130"/>
      <c r="C64" s="131"/>
      <c r="D64" s="130"/>
    </row>
    <row r="65" spans="2:4" x14ac:dyDescent="0.2">
      <c r="B65" s="130"/>
      <c r="C65" s="131"/>
      <c r="D65" s="130"/>
    </row>
    <row r="66" spans="2:4" x14ac:dyDescent="0.2">
      <c r="B66" s="130"/>
      <c r="C66" s="131"/>
      <c r="D66" s="130"/>
    </row>
    <row r="67" spans="2:4" x14ac:dyDescent="0.2">
      <c r="B67" s="130"/>
      <c r="C67" s="131"/>
      <c r="D67" s="130"/>
    </row>
    <row r="68" spans="2:4" x14ac:dyDescent="0.2">
      <c r="B68" s="130"/>
      <c r="C68" s="131"/>
      <c r="D68" s="130"/>
    </row>
    <row r="69" spans="2:4" x14ac:dyDescent="0.2">
      <c r="B69" s="130"/>
      <c r="C69" s="131"/>
      <c r="D69" s="130"/>
    </row>
    <row r="70" spans="2:4" x14ac:dyDescent="0.2">
      <c r="B70" s="130"/>
      <c r="C70" s="131"/>
      <c r="D70" s="130"/>
    </row>
    <row r="71" spans="2:4" x14ac:dyDescent="0.2">
      <c r="B71" s="130"/>
      <c r="C71" s="131"/>
      <c r="D71" s="130"/>
    </row>
    <row r="72" spans="2:4" x14ac:dyDescent="0.2">
      <c r="B72" s="130"/>
      <c r="C72" s="131"/>
      <c r="D72" s="130"/>
    </row>
    <row r="73" spans="2:4" x14ac:dyDescent="0.2">
      <c r="B73" s="130"/>
      <c r="C73" s="131"/>
      <c r="D73" s="130"/>
    </row>
    <row r="74" spans="2:4" x14ac:dyDescent="0.2">
      <c r="B74" s="130"/>
      <c r="C74" s="131"/>
      <c r="D74" s="130"/>
    </row>
    <row r="75" spans="2:4" x14ac:dyDescent="0.2">
      <c r="B75" s="130"/>
      <c r="C75" s="131"/>
      <c r="D75" s="130"/>
    </row>
    <row r="76" spans="2:4" x14ac:dyDescent="0.2">
      <c r="B76" s="130"/>
      <c r="C76" s="131"/>
      <c r="D76" s="130"/>
    </row>
    <row r="77" spans="2:4" x14ac:dyDescent="0.2">
      <c r="B77" s="130"/>
      <c r="C77" s="131"/>
      <c r="D77" s="130"/>
    </row>
    <row r="78" spans="2:4" x14ac:dyDescent="0.2">
      <c r="B78" s="130"/>
      <c r="C78" s="131"/>
      <c r="D78" s="130"/>
    </row>
    <row r="79" spans="2:4" x14ac:dyDescent="0.2">
      <c r="B79" s="130"/>
      <c r="C79" s="131"/>
      <c r="D79" s="130"/>
    </row>
    <row r="80" spans="2:4" x14ac:dyDescent="0.2">
      <c r="B80" s="130"/>
      <c r="C80" s="131"/>
      <c r="D80" s="130"/>
    </row>
    <row r="81" spans="2:4" x14ac:dyDescent="0.2">
      <c r="B81" s="130"/>
      <c r="C81" s="131"/>
      <c r="D81" s="130"/>
    </row>
    <row r="82" spans="2:4" x14ac:dyDescent="0.2">
      <c r="B82" s="130"/>
      <c r="C82" s="131"/>
      <c r="D82" s="130"/>
    </row>
    <row r="83" spans="2:4" x14ac:dyDescent="0.2">
      <c r="B83" s="130"/>
      <c r="C83" s="131"/>
      <c r="D83" s="130"/>
    </row>
    <row r="84" spans="2:4" x14ac:dyDescent="0.2">
      <c r="B84" s="130"/>
      <c r="C84" s="131"/>
      <c r="D84" s="130"/>
    </row>
    <row r="85" spans="2:4" x14ac:dyDescent="0.2">
      <c r="B85" s="130"/>
      <c r="C85" s="131"/>
      <c r="D85" s="130"/>
    </row>
    <row r="86" spans="2:4" x14ac:dyDescent="0.2">
      <c r="B86" s="130"/>
      <c r="C86" s="131"/>
      <c r="D86" s="130"/>
    </row>
    <row r="87" spans="2:4" x14ac:dyDescent="0.2">
      <c r="B87" s="130"/>
      <c r="C87" s="131"/>
      <c r="D87" s="130"/>
    </row>
    <row r="88" spans="2:4" x14ac:dyDescent="0.2">
      <c r="B88" s="130"/>
      <c r="C88" s="131"/>
      <c r="D88" s="130"/>
    </row>
    <row r="89" spans="2:4" x14ac:dyDescent="0.2">
      <c r="B89" s="130"/>
      <c r="C89" s="131"/>
      <c r="D89" s="130"/>
    </row>
    <row r="90" spans="2:4" x14ac:dyDescent="0.2">
      <c r="B90" s="130"/>
      <c r="C90" s="131"/>
      <c r="D90" s="130"/>
    </row>
    <row r="91" spans="2:4" x14ac:dyDescent="0.2">
      <c r="B91" s="130"/>
      <c r="C91" s="131"/>
      <c r="D91" s="130"/>
    </row>
    <row r="92" spans="2:4" x14ac:dyDescent="0.2">
      <c r="B92" s="130"/>
      <c r="C92" s="131"/>
      <c r="D92" s="130"/>
    </row>
    <row r="93" spans="2:4" x14ac:dyDescent="0.2">
      <c r="B93" s="130"/>
      <c r="C93" s="131"/>
      <c r="D93" s="130"/>
    </row>
    <row r="94" spans="2:4" x14ac:dyDescent="0.2">
      <c r="B94" s="130"/>
      <c r="C94" s="131"/>
      <c r="D94" s="130"/>
    </row>
    <row r="95" spans="2:4" x14ac:dyDescent="0.2">
      <c r="B95" s="130"/>
      <c r="C95" s="131"/>
      <c r="D95" s="130"/>
    </row>
    <row r="96" spans="2:4" x14ac:dyDescent="0.2">
      <c r="B96" s="130"/>
      <c r="C96" s="131"/>
      <c r="D96" s="130"/>
    </row>
    <row r="97" spans="2:4" x14ac:dyDescent="0.2">
      <c r="B97" s="130"/>
      <c r="C97" s="131"/>
      <c r="D97" s="130"/>
    </row>
    <row r="98" spans="2:4" x14ac:dyDescent="0.2">
      <c r="B98" s="130"/>
      <c r="C98" s="131"/>
      <c r="D98" s="130"/>
    </row>
    <row r="99" spans="2:4" x14ac:dyDescent="0.2">
      <c r="B99" s="130"/>
      <c r="C99" s="131"/>
      <c r="D99" s="130"/>
    </row>
    <row r="100" spans="2:4" x14ac:dyDescent="0.2">
      <c r="B100" s="130"/>
      <c r="C100" s="131"/>
      <c r="D100" s="130"/>
    </row>
    <row r="101" spans="2:4" x14ac:dyDescent="0.2">
      <c r="B101" s="130"/>
      <c r="C101" s="131"/>
      <c r="D101" s="130"/>
    </row>
    <row r="102" spans="2:4" x14ac:dyDescent="0.2">
      <c r="B102" s="130"/>
      <c r="C102" s="131"/>
      <c r="D102" s="130"/>
    </row>
    <row r="103" spans="2:4" x14ac:dyDescent="0.2">
      <c r="B103" s="130"/>
      <c r="C103" s="131"/>
      <c r="D103" s="130"/>
    </row>
    <row r="104" spans="2:4" x14ac:dyDescent="0.2">
      <c r="B104" s="130"/>
      <c r="C104" s="131"/>
      <c r="D104" s="130"/>
    </row>
    <row r="105" spans="2:4" x14ac:dyDescent="0.2">
      <c r="B105" s="130"/>
      <c r="C105" s="131"/>
      <c r="D105" s="130"/>
    </row>
    <row r="106" spans="2:4" x14ac:dyDescent="0.2">
      <c r="B106" s="130"/>
      <c r="C106" s="131"/>
      <c r="D106" s="130"/>
    </row>
    <row r="107" spans="2:4" x14ac:dyDescent="0.2">
      <c r="B107" s="130"/>
      <c r="C107" s="131"/>
      <c r="D107" s="130"/>
    </row>
    <row r="108" spans="2:4" x14ac:dyDescent="0.2">
      <c r="B108" s="130"/>
      <c r="C108" s="131"/>
      <c r="D108" s="130"/>
    </row>
    <row r="109" spans="2:4" x14ac:dyDescent="0.2">
      <c r="B109" s="130"/>
      <c r="C109" s="131"/>
      <c r="D109" s="130"/>
    </row>
    <row r="110" spans="2:4" x14ac:dyDescent="0.2">
      <c r="B110" s="130"/>
      <c r="C110" s="131"/>
      <c r="D110" s="130"/>
    </row>
    <row r="111" spans="2:4" x14ac:dyDescent="0.2">
      <c r="B111" s="130"/>
      <c r="C111" s="131"/>
      <c r="D111" s="130"/>
    </row>
    <row r="112" spans="2:4" x14ac:dyDescent="0.2">
      <c r="B112" s="130"/>
      <c r="C112" s="131"/>
      <c r="D112" s="130"/>
    </row>
    <row r="113" spans="2:4" x14ac:dyDescent="0.2">
      <c r="B113" s="130"/>
      <c r="C113" s="131"/>
      <c r="D113" s="130"/>
    </row>
    <row r="114" spans="2:4" x14ac:dyDescent="0.2">
      <c r="B114" s="130"/>
      <c r="C114" s="131"/>
      <c r="D114" s="130"/>
    </row>
    <row r="115" spans="2:4" x14ac:dyDescent="0.2">
      <c r="B115" s="130"/>
      <c r="C115" s="131"/>
      <c r="D115" s="130"/>
    </row>
    <row r="116" spans="2:4" x14ac:dyDescent="0.2">
      <c r="B116" s="130"/>
      <c r="C116" s="131"/>
      <c r="D116" s="130"/>
    </row>
    <row r="117" spans="2:4" x14ac:dyDescent="0.2">
      <c r="B117" s="130"/>
      <c r="C117" s="131"/>
      <c r="D117" s="130"/>
    </row>
    <row r="118" spans="2:4" x14ac:dyDescent="0.2">
      <c r="B118" s="130"/>
      <c r="C118" s="131"/>
      <c r="D118" s="130"/>
    </row>
  </sheetData>
  <sheetProtection algorithmName="SHA-512" hashValue="QQ/ztrbD7XAygxKoEQoq5Qr29VtRFZEgxvgPo4JCoyEll+Qz7+YNZwG/4y4CYZjHrJSSRb7pGlALXYr/X2tluQ==" saltValue="ss0l8Vg6SzSXyqPNVUDs7w==" spinCount="100000" sheet="1" objects="1" scenario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&amp;F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Eingabenblatt_Legende_Hinweise</vt:lpstr>
      <vt:lpstr>Rückstellung 2020</vt:lpstr>
      <vt:lpstr>Zinssätze 2020</vt:lpstr>
      <vt:lpstr>Rückstellung 2019</vt:lpstr>
      <vt:lpstr>Zinssätze 2019</vt:lpstr>
      <vt:lpstr>Rückstellung 2018</vt:lpstr>
      <vt:lpstr>Zinssätze 2018</vt:lpstr>
      <vt:lpstr>Rückstellung 2017</vt:lpstr>
      <vt:lpstr>Zinssätze 2017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Sloim, Nina</cp:lastModifiedBy>
  <cp:lastPrinted>2020-01-08T13:03:44Z</cp:lastPrinted>
  <dcterms:created xsi:type="dcterms:W3CDTF">1996-10-17T05:27:31Z</dcterms:created>
  <dcterms:modified xsi:type="dcterms:W3CDTF">2021-01-19T10:38:32Z</dcterms:modified>
</cp:coreProperties>
</file>